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autoCompressPictures="0"/>
  <mc:AlternateContent xmlns:mc="http://schemas.openxmlformats.org/markup-compatibility/2006">
    <mc:Choice Requires="x15">
      <x15ac:absPath xmlns:x15ac="http://schemas.microsoft.com/office/spreadsheetml/2010/11/ac" url="G:\05 - Research and Development\COMPLIANCE\Conflict Minerals Compliance\"/>
    </mc:Choice>
  </mc:AlternateContent>
  <xr:revisionPtr revIDLastSave="0" documentId="13_ncr:1_{94BF98AF-2491-4F49-B046-2C9699283BF2}"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57480" yWindow="-120" windowWidth="29040" windowHeight="164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List'!$B$5:$B$893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894" i="5"/>
  <c r="T894" i="5"/>
  <c r="S894" i="5"/>
  <c r="C893" i="5"/>
  <c r="B893" i="5"/>
  <c r="C892" i="5"/>
  <c r="V892" i="5" s="1"/>
  <c r="I892" i="5" s="1"/>
  <c r="B892" i="5"/>
  <c r="C891" i="5"/>
  <c r="V891" i="5" s="1"/>
  <c r="E891" i="5" s="1"/>
  <c r="B891" i="5"/>
  <c r="C890" i="5"/>
  <c r="V890" i="5" s="1"/>
  <c r="B890" i="5"/>
  <c r="C889" i="5"/>
  <c r="B889" i="5"/>
  <c r="C888" i="5"/>
  <c r="V888" i="5" s="1"/>
  <c r="I888" i="5" s="1"/>
  <c r="B888" i="5"/>
  <c r="C887" i="5"/>
  <c r="V887" i="5" s="1"/>
  <c r="E887" i="5" s="1"/>
  <c r="B887" i="5"/>
  <c r="C886" i="5"/>
  <c r="V886" i="5" s="1"/>
  <c r="B886" i="5"/>
  <c r="C885" i="5"/>
  <c r="B885" i="5"/>
  <c r="C884" i="5"/>
  <c r="V884" i="5" s="1"/>
  <c r="H884" i="5" s="1"/>
  <c r="B884" i="5"/>
  <c r="C883" i="5"/>
  <c r="V883" i="5" s="1"/>
  <c r="F883" i="5" s="1"/>
  <c r="B883" i="5"/>
  <c r="C882" i="5"/>
  <c r="V882" i="5" s="1"/>
  <c r="B882" i="5"/>
  <c r="C881" i="5"/>
  <c r="V881" i="5" s="1"/>
  <c r="B881" i="5"/>
  <c r="S881" i="5" s="1"/>
  <c r="C880" i="5"/>
  <c r="B880" i="5"/>
  <c r="C879" i="5"/>
  <c r="B879" i="5"/>
  <c r="C878" i="5"/>
  <c r="V878" i="5" s="1"/>
  <c r="B878" i="5"/>
  <c r="C877" i="5"/>
  <c r="V877" i="5" s="1"/>
  <c r="B877" i="5"/>
  <c r="S877" i="5" s="1"/>
  <c r="C876" i="5"/>
  <c r="B876" i="5"/>
  <c r="C875" i="5"/>
  <c r="B875" i="5"/>
  <c r="C874" i="5"/>
  <c r="B874" i="5"/>
  <c r="C873" i="5"/>
  <c r="V873" i="5" s="1"/>
  <c r="B873" i="5"/>
  <c r="S873" i="5" s="1"/>
  <c r="C872" i="5"/>
  <c r="V872" i="5" s="1"/>
  <c r="G872" i="5" s="1"/>
  <c r="B872" i="5"/>
  <c r="C871" i="5"/>
  <c r="V871" i="5" s="1"/>
  <c r="B871" i="5"/>
  <c r="S871" i="5" s="1"/>
  <c r="C870" i="5"/>
  <c r="V870" i="5" s="1"/>
  <c r="J870" i="5" s="1"/>
  <c r="B870" i="5"/>
  <c r="S870" i="5" s="1"/>
  <c r="C869" i="5"/>
  <c r="B869" i="5"/>
  <c r="S869" i="5" s="1"/>
  <c r="C868" i="5"/>
  <c r="B868" i="5"/>
  <c r="C867" i="5"/>
  <c r="B867" i="5"/>
  <c r="C866" i="5"/>
  <c r="V866" i="5" s="1"/>
  <c r="B866" i="5"/>
  <c r="C865" i="5"/>
  <c r="V865" i="5" s="1"/>
  <c r="B865" i="5"/>
  <c r="C864" i="5"/>
  <c r="V864" i="5" s="1"/>
  <c r="I864" i="5" s="1"/>
  <c r="B864" i="5"/>
  <c r="S864" i="5" s="1"/>
  <c r="C863" i="5"/>
  <c r="V863" i="5" s="1"/>
  <c r="R863" i="5" s="1"/>
  <c r="B863" i="5"/>
  <c r="T863" i="5" s="1"/>
  <c r="C862" i="5"/>
  <c r="V862" i="5" s="1"/>
  <c r="J862" i="5" s="1"/>
  <c r="B862" i="5"/>
  <c r="S862" i="5" s="1"/>
  <c r="C861" i="5"/>
  <c r="V861" i="5" s="1"/>
  <c r="R861" i="5" s="1"/>
  <c r="B861" i="5"/>
  <c r="T861" i="5" s="1"/>
  <c r="C860" i="5"/>
  <c r="B860" i="5"/>
  <c r="T860" i="5" s="1"/>
  <c r="C859" i="5"/>
  <c r="B859" i="5"/>
  <c r="C858" i="5"/>
  <c r="V858" i="5" s="1"/>
  <c r="B858" i="5"/>
  <c r="S858" i="5" s="1"/>
  <c r="C857" i="5"/>
  <c r="B857" i="5"/>
  <c r="C856" i="5"/>
  <c r="B856" i="5"/>
  <c r="S856" i="5" s="1"/>
  <c r="C855" i="5"/>
  <c r="V855" i="5" s="1"/>
  <c r="R855" i="5" s="1"/>
  <c r="B855" i="5"/>
  <c r="T855" i="5" s="1"/>
  <c r="C854" i="5"/>
  <c r="B854" i="5"/>
  <c r="S854" i="5" s="1"/>
  <c r="C853" i="5"/>
  <c r="V853" i="5" s="1"/>
  <c r="B853" i="5"/>
  <c r="T853" i="5" s="1"/>
  <c r="C852" i="5"/>
  <c r="B852" i="5"/>
  <c r="C851" i="5"/>
  <c r="V851" i="5" s="1"/>
  <c r="B851" i="5"/>
  <c r="T851" i="5" s="1"/>
  <c r="C850" i="5"/>
  <c r="V850" i="5" s="1"/>
  <c r="B850" i="5"/>
  <c r="S850" i="5" s="1"/>
  <c r="C849" i="5"/>
  <c r="V849" i="5" s="1"/>
  <c r="B849" i="5"/>
  <c r="T849" i="5" s="1"/>
  <c r="C848" i="5"/>
  <c r="B848" i="5"/>
  <c r="S848" i="5" s="1"/>
  <c r="C847" i="5"/>
  <c r="V847" i="5" s="1"/>
  <c r="B847" i="5"/>
  <c r="T847" i="5" s="1"/>
  <c r="C846" i="5"/>
  <c r="V846" i="5" s="1"/>
  <c r="E846" i="5" s="1"/>
  <c r="X846" i="5" s="1"/>
  <c r="B846" i="5"/>
  <c r="S846" i="5" s="1"/>
  <c r="C845" i="5"/>
  <c r="V845" i="5" s="1"/>
  <c r="B845" i="5"/>
  <c r="T845" i="5" s="1"/>
  <c r="C844" i="5"/>
  <c r="B844" i="5"/>
  <c r="C843" i="5"/>
  <c r="B843" i="5"/>
  <c r="S843" i="5" s="1"/>
  <c r="C842" i="5"/>
  <c r="V842" i="5" s="1"/>
  <c r="B842" i="5"/>
  <c r="C841" i="5"/>
  <c r="V841" i="5" s="1"/>
  <c r="B841" i="5"/>
  <c r="C840" i="5"/>
  <c r="V840" i="5" s="1"/>
  <c r="B840" i="5"/>
  <c r="T840" i="5" s="1"/>
  <c r="C839" i="5"/>
  <c r="V839" i="5" s="1"/>
  <c r="F839" i="5" s="1"/>
  <c r="B839" i="5"/>
  <c r="C838" i="5"/>
  <c r="V838" i="5" s="1"/>
  <c r="B838" i="5"/>
  <c r="S838" i="5" s="1"/>
  <c r="C837" i="5"/>
  <c r="B837" i="5"/>
  <c r="C836" i="5"/>
  <c r="V836" i="5" s="1"/>
  <c r="I836" i="5" s="1"/>
  <c r="B836" i="5"/>
  <c r="T836" i="5" s="1"/>
  <c r="C835" i="5"/>
  <c r="B835" i="5"/>
  <c r="T835" i="5" s="1"/>
  <c r="C834" i="5"/>
  <c r="V834" i="5" s="1"/>
  <c r="B834" i="5"/>
  <c r="S834" i="5" s="1"/>
  <c r="C833" i="5"/>
  <c r="B833" i="5"/>
  <c r="C832" i="5"/>
  <c r="V832" i="5" s="1"/>
  <c r="B832" i="5"/>
  <c r="T832" i="5" s="1"/>
  <c r="C831" i="5"/>
  <c r="V831" i="5" s="1"/>
  <c r="R831" i="5" s="1"/>
  <c r="B831" i="5"/>
  <c r="C830" i="5"/>
  <c r="V830" i="5" s="1"/>
  <c r="B830" i="5"/>
  <c r="C829" i="5"/>
  <c r="B829" i="5"/>
  <c r="C828" i="5"/>
  <c r="B828" i="5"/>
  <c r="T828" i="5" s="1"/>
  <c r="C827" i="5"/>
  <c r="V827" i="5" s="1"/>
  <c r="I827" i="5" s="1"/>
  <c r="B827" i="5"/>
  <c r="C826" i="5"/>
  <c r="V826" i="5" s="1"/>
  <c r="B826" i="5"/>
  <c r="T826" i="5" s="1"/>
  <c r="C825" i="5"/>
  <c r="V825" i="5" s="1"/>
  <c r="F825" i="5" s="1"/>
  <c r="B825" i="5"/>
  <c r="S825" i="5" s="1"/>
  <c r="C824" i="5"/>
  <c r="B824" i="5"/>
  <c r="C823" i="5"/>
  <c r="B823" i="5"/>
  <c r="C822" i="5"/>
  <c r="V822" i="5" s="1"/>
  <c r="H822" i="5" s="1"/>
  <c r="B822" i="5"/>
  <c r="S822" i="5" s="1"/>
  <c r="C821" i="5"/>
  <c r="B821" i="5"/>
  <c r="T821" i="5" s="1"/>
  <c r="C820" i="5"/>
  <c r="B820" i="5"/>
  <c r="S820" i="5" s="1"/>
  <c r="C819" i="5"/>
  <c r="B819" i="5"/>
  <c r="T819" i="5" s="1"/>
  <c r="C818" i="5"/>
  <c r="V818" i="5" s="1"/>
  <c r="B818" i="5"/>
  <c r="S818" i="5" s="1"/>
  <c r="C817" i="5"/>
  <c r="B817" i="5"/>
  <c r="T817" i="5" s="1"/>
  <c r="C816" i="5"/>
  <c r="B816" i="5"/>
  <c r="S816" i="5" s="1"/>
  <c r="C815" i="5"/>
  <c r="B815" i="5"/>
  <c r="T815" i="5" s="1"/>
  <c r="C814" i="5"/>
  <c r="V814" i="5" s="1"/>
  <c r="F814" i="5" s="1"/>
  <c r="B814" i="5"/>
  <c r="S814" i="5" s="1"/>
  <c r="C813" i="5"/>
  <c r="B813" i="5"/>
  <c r="C812" i="5"/>
  <c r="B812" i="5"/>
  <c r="C811" i="5"/>
  <c r="B811" i="5"/>
  <c r="T811" i="5" s="1"/>
  <c r="C810" i="5"/>
  <c r="V810" i="5" s="1"/>
  <c r="B810" i="5"/>
  <c r="S810" i="5" s="1"/>
  <c r="C809" i="5"/>
  <c r="V809" i="5" s="1"/>
  <c r="B809" i="5"/>
  <c r="S809" i="5" s="1"/>
  <c r="C808" i="5"/>
  <c r="B808" i="5"/>
  <c r="S808" i="5" s="1"/>
  <c r="C807" i="5"/>
  <c r="B807" i="5"/>
  <c r="T807" i="5" s="1"/>
  <c r="C806" i="5"/>
  <c r="B806" i="5"/>
  <c r="S806" i="5" s="1"/>
  <c r="C805" i="5"/>
  <c r="B805" i="5"/>
  <c r="S805" i="5" s="1"/>
  <c r="C804" i="5"/>
  <c r="B804" i="5"/>
  <c r="S804" i="5" s="1"/>
  <c r="C803" i="5"/>
  <c r="B803" i="5"/>
  <c r="T803" i="5" s="1"/>
  <c r="C802" i="5"/>
  <c r="B802" i="5"/>
  <c r="S802" i="5" s="1"/>
  <c r="C801" i="5"/>
  <c r="V801" i="5" s="1"/>
  <c r="E801" i="5" s="1"/>
  <c r="B801" i="5"/>
  <c r="T801" i="5" s="1"/>
  <c r="C800" i="5"/>
  <c r="B800" i="5"/>
  <c r="C799" i="5"/>
  <c r="B799" i="5"/>
  <c r="C798" i="5"/>
  <c r="B798" i="5"/>
  <c r="S798" i="5" s="1"/>
  <c r="C797" i="5"/>
  <c r="V797" i="5" s="1"/>
  <c r="B797" i="5"/>
  <c r="T797" i="5" s="1"/>
  <c r="C796" i="5"/>
  <c r="B796" i="5"/>
  <c r="T796" i="5" s="1"/>
  <c r="C795" i="5"/>
  <c r="B795" i="5"/>
  <c r="C794" i="5"/>
  <c r="B794" i="5"/>
  <c r="S794" i="5" s="1"/>
  <c r="C793" i="5"/>
  <c r="B793" i="5"/>
  <c r="S793" i="5" s="1"/>
  <c r="C792" i="5"/>
  <c r="B792" i="5"/>
  <c r="T792" i="5" s="1"/>
  <c r="C791" i="5"/>
  <c r="B791" i="5"/>
  <c r="C790" i="5"/>
  <c r="B790" i="5"/>
  <c r="S790" i="5" s="1"/>
  <c r="C789" i="5"/>
  <c r="V789" i="5" s="1"/>
  <c r="B789" i="5"/>
  <c r="T789" i="5" s="1"/>
  <c r="C788" i="5"/>
  <c r="B788" i="5"/>
  <c r="C787" i="5"/>
  <c r="B787" i="5"/>
  <c r="T787" i="5" s="1"/>
  <c r="C786" i="5"/>
  <c r="B786" i="5"/>
  <c r="S786" i="5" s="1"/>
  <c r="C785" i="5"/>
  <c r="B785" i="5"/>
  <c r="S785" i="5" s="1"/>
  <c r="C784" i="5"/>
  <c r="V784" i="5" s="1"/>
  <c r="R784" i="5" s="1"/>
  <c r="B784" i="5"/>
  <c r="C783" i="5"/>
  <c r="V783" i="5" s="1"/>
  <c r="B783" i="5"/>
  <c r="C782" i="5"/>
  <c r="V782" i="5" s="1"/>
  <c r="E782" i="5" s="1"/>
  <c r="X782" i="5" s="1"/>
  <c r="B782" i="5"/>
  <c r="S782" i="5" s="1"/>
  <c r="C781" i="5"/>
  <c r="B781" i="5"/>
  <c r="T781" i="5" s="1"/>
  <c r="C780" i="5"/>
  <c r="B780" i="5"/>
  <c r="S780" i="5" s="1"/>
  <c r="C779" i="5"/>
  <c r="V779" i="5" s="1"/>
  <c r="R779" i="5" s="1"/>
  <c r="B779" i="5"/>
  <c r="C778" i="5"/>
  <c r="V778" i="5" s="1"/>
  <c r="B778" i="5"/>
  <c r="S778" i="5" s="1"/>
  <c r="C777" i="5"/>
  <c r="V777" i="5" s="1"/>
  <c r="F777" i="5" s="1"/>
  <c r="B777" i="5"/>
  <c r="C776" i="5"/>
  <c r="B776" i="5"/>
  <c r="T776" i="5" s="1"/>
  <c r="C775" i="5"/>
  <c r="B775" i="5"/>
  <c r="T775" i="5" s="1"/>
  <c r="C774" i="5"/>
  <c r="V774" i="5" s="1"/>
  <c r="B774" i="5"/>
  <c r="S774" i="5" s="1"/>
  <c r="C773" i="5"/>
  <c r="B773" i="5"/>
  <c r="C772" i="5"/>
  <c r="B772" i="5"/>
  <c r="C771" i="5"/>
  <c r="V771" i="5" s="1"/>
  <c r="R771" i="5" s="1"/>
  <c r="B771" i="5"/>
  <c r="C770" i="5"/>
  <c r="B770" i="5"/>
  <c r="C769" i="5"/>
  <c r="V769" i="5" s="1"/>
  <c r="F769" i="5" s="1"/>
  <c r="B769" i="5"/>
  <c r="S769" i="5" s="1"/>
  <c r="C768" i="5"/>
  <c r="V768" i="5" s="1"/>
  <c r="G768" i="5" s="1"/>
  <c r="B768" i="5"/>
  <c r="C767" i="5"/>
  <c r="B767" i="5"/>
  <c r="S767" i="5" s="1"/>
  <c r="C766" i="5"/>
  <c r="B766" i="5"/>
  <c r="S766" i="5" s="1"/>
  <c r="C765" i="5"/>
  <c r="V765" i="5" s="1"/>
  <c r="B765" i="5"/>
  <c r="S765" i="5" s="1"/>
  <c r="C764" i="5"/>
  <c r="V764" i="5" s="1"/>
  <c r="B764" i="5"/>
  <c r="T764" i="5" s="1"/>
  <c r="C763" i="5"/>
  <c r="V763" i="5" s="1"/>
  <c r="B763" i="5"/>
  <c r="T763" i="5" s="1"/>
  <c r="C762" i="5"/>
  <c r="V762" i="5" s="1"/>
  <c r="B762" i="5"/>
  <c r="S762" i="5" s="1"/>
  <c r="C761" i="5"/>
  <c r="V761" i="5" s="1"/>
  <c r="F761" i="5" s="1"/>
  <c r="B761" i="5"/>
  <c r="T761" i="5" s="1"/>
  <c r="C760" i="5"/>
  <c r="V760" i="5" s="1"/>
  <c r="B760" i="5"/>
  <c r="C759" i="5"/>
  <c r="B759" i="5"/>
  <c r="S759" i="5" s="1"/>
  <c r="C758" i="5"/>
  <c r="B758" i="5"/>
  <c r="S758" i="5" s="1"/>
  <c r="C757" i="5"/>
  <c r="V757" i="5" s="1"/>
  <c r="B757" i="5"/>
  <c r="S757" i="5" s="1"/>
  <c r="C756" i="5"/>
  <c r="V756" i="5" s="1"/>
  <c r="B756" i="5"/>
  <c r="T756" i="5" s="1"/>
  <c r="C755" i="5"/>
  <c r="V755" i="5" s="1"/>
  <c r="F755" i="5" s="1"/>
  <c r="B755" i="5"/>
  <c r="C754" i="5"/>
  <c r="V754" i="5" s="1"/>
  <c r="R754" i="5" s="1"/>
  <c r="B754" i="5"/>
  <c r="S754" i="5" s="1"/>
  <c r="C753" i="5"/>
  <c r="V753" i="5" s="1"/>
  <c r="F753" i="5" s="1"/>
  <c r="B753" i="5"/>
  <c r="T753" i="5" s="1"/>
  <c r="C752" i="5"/>
  <c r="B752" i="5"/>
  <c r="S752" i="5" s="1"/>
  <c r="C751" i="5"/>
  <c r="B751" i="5"/>
  <c r="S751" i="5" s="1"/>
  <c r="C750" i="5"/>
  <c r="B750" i="5"/>
  <c r="S750" i="5" s="1"/>
  <c r="C749" i="5"/>
  <c r="V749" i="5" s="1"/>
  <c r="B749" i="5"/>
  <c r="S749" i="5" s="1"/>
  <c r="C748" i="5"/>
  <c r="V748" i="5" s="1"/>
  <c r="B748" i="5"/>
  <c r="T748" i="5" s="1"/>
  <c r="C747" i="5"/>
  <c r="V747" i="5" s="1"/>
  <c r="B747" i="5"/>
  <c r="T747" i="5" s="1"/>
  <c r="C746" i="5"/>
  <c r="B746" i="5"/>
  <c r="C745" i="5"/>
  <c r="V745" i="5" s="1"/>
  <c r="B745" i="5"/>
  <c r="S745" i="5" s="1"/>
  <c r="C744" i="5"/>
  <c r="V744" i="5" s="1"/>
  <c r="E744" i="5" s="1"/>
  <c r="X744" i="5" s="1"/>
  <c r="B744" i="5"/>
  <c r="S744" i="5" s="1"/>
  <c r="C743" i="5"/>
  <c r="V743" i="5" s="1"/>
  <c r="B743" i="5"/>
  <c r="S743" i="5" s="1"/>
  <c r="C742" i="5"/>
  <c r="V742" i="5" s="1"/>
  <c r="B742" i="5"/>
  <c r="S742" i="5" s="1"/>
  <c r="C741" i="5"/>
  <c r="B741" i="5"/>
  <c r="C740" i="5"/>
  <c r="V740" i="5" s="1"/>
  <c r="B740" i="5"/>
  <c r="S740" i="5" s="1"/>
  <c r="C739" i="5"/>
  <c r="V739" i="5" s="1"/>
  <c r="B739" i="5"/>
  <c r="T739" i="5" s="1"/>
  <c r="C738" i="5"/>
  <c r="V738" i="5" s="1"/>
  <c r="B738" i="5"/>
  <c r="C737" i="5"/>
  <c r="V737" i="5" s="1"/>
  <c r="B737" i="5"/>
  <c r="C736" i="5"/>
  <c r="B736" i="5"/>
  <c r="S736" i="5" s="1"/>
  <c r="C735" i="5"/>
  <c r="V735" i="5" s="1"/>
  <c r="H735" i="5" s="1"/>
  <c r="B735" i="5"/>
  <c r="C734" i="5"/>
  <c r="V734" i="5" s="1"/>
  <c r="H734" i="5" s="1"/>
  <c r="B734" i="5"/>
  <c r="C733" i="5"/>
  <c r="B733" i="5"/>
  <c r="C732" i="5"/>
  <c r="B732" i="5"/>
  <c r="S732" i="5" s="1"/>
  <c r="C731" i="5"/>
  <c r="B731" i="5"/>
  <c r="C730" i="5"/>
  <c r="V730" i="5" s="1"/>
  <c r="B730" i="5"/>
  <c r="S730" i="5" s="1"/>
  <c r="C729" i="5"/>
  <c r="V729" i="5" s="1"/>
  <c r="B729" i="5"/>
  <c r="C728" i="5"/>
  <c r="B728" i="5"/>
  <c r="C727" i="5"/>
  <c r="V727" i="5" s="1"/>
  <c r="E727" i="5" s="1"/>
  <c r="X727" i="5" s="1"/>
  <c r="B727" i="5"/>
  <c r="C726" i="5"/>
  <c r="V726" i="5" s="1"/>
  <c r="H726" i="5" s="1"/>
  <c r="B726" i="5"/>
  <c r="S726" i="5" s="1"/>
  <c r="C725" i="5"/>
  <c r="B725" i="5"/>
  <c r="S725" i="5" s="1"/>
  <c r="C724" i="5"/>
  <c r="B724" i="5"/>
  <c r="S724" i="5" s="1"/>
  <c r="C723" i="5"/>
  <c r="B723" i="5"/>
  <c r="T723" i="5" s="1"/>
  <c r="C722" i="5"/>
  <c r="V722" i="5" s="1"/>
  <c r="G722" i="5" s="1"/>
  <c r="B722" i="5"/>
  <c r="T722" i="5" s="1"/>
  <c r="C721" i="5"/>
  <c r="B721" i="5"/>
  <c r="S721" i="5" s="1"/>
  <c r="C720" i="5"/>
  <c r="B720" i="5"/>
  <c r="S720" i="5" s="1"/>
  <c r="C719" i="5"/>
  <c r="B719" i="5"/>
  <c r="T719" i="5" s="1"/>
  <c r="C718" i="5"/>
  <c r="V718" i="5" s="1"/>
  <c r="B718" i="5"/>
  <c r="T718" i="5" s="1"/>
  <c r="C717" i="5"/>
  <c r="B717" i="5"/>
  <c r="S717" i="5" s="1"/>
  <c r="C716" i="5"/>
  <c r="B716" i="5"/>
  <c r="S716" i="5" s="1"/>
  <c r="C715" i="5"/>
  <c r="B715" i="5"/>
  <c r="T715" i="5" s="1"/>
  <c r="C714" i="5"/>
  <c r="B714" i="5"/>
  <c r="T714" i="5" s="1"/>
  <c r="C713" i="5"/>
  <c r="V713" i="5" s="1"/>
  <c r="B713" i="5"/>
  <c r="C712" i="5"/>
  <c r="B712" i="5"/>
  <c r="S712" i="5" s="1"/>
  <c r="C711" i="5"/>
  <c r="V711" i="5" s="1"/>
  <c r="B711" i="5"/>
  <c r="T711" i="5" s="1"/>
  <c r="C710" i="5"/>
  <c r="V710" i="5" s="1"/>
  <c r="F710" i="5" s="1"/>
  <c r="B710" i="5"/>
  <c r="T710" i="5" s="1"/>
  <c r="C709" i="5"/>
  <c r="V709" i="5" s="1"/>
  <c r="B709" i="5"/>
  <c r="T709" i="5" s="1"/>
  <c r="C708" i="5"/>
  <c r="B708" i="5"/>
  <c r="C707" i="5"/>
  <c r="B707" i="5"/>
  <c r="T707" i="5" s="1"/>
  <c r="C706" i="5"/>
  <c r="B706" i="5"/>
  <c r="S706" i="5" s="1"/>
  <c r="C705" i="5"/>
  <c r="V705" i="5" s="1"/>
  <c r="B705" i="5"/>
  <c r="C704" i="5"/>
  <c r="B704" i="5"/>
  <c r="C703" i="5"/>
  <c r="V703" i="5" s="1"/>
  <c r="J703" i="5" s="1"/>
  <c r="B703" i="5"/>
  <c r="S703" i="5" s="1"/>
  <c r="C702" i="5"/>
  <c r="V702" i="5" s="1"/>
  <c r="B702" i="5"/>
  <c r="T702" i="5" s="1"/>
  <c r="C701" i="5"/>
  <c r="V701" i="5" s="1"/>
  <c r="B701" i="5"/>
  <c r="C700" i="5"/>
  <c r="V700" i="5" s="1"/>
  <c r="B700" i="5"/>
  <c r="C699" i="5"/>
  <c r="B699" i="5"/>
  <c r="C698" i="5"/>
  <c r="V698" i="5" s="1"/>
  <c r="B698" i="5"/>
  <c r="T698" i="5" s="1"/>
  <c r="C697" i="5"/>
  <c r="V697" i="5" s="1"/>
  <c r="B697" i="5"/>
  <c r="T697" i="5" s="1"/>
  <c r="C696" i="5"/>
  <c r="V696" i="5" s="1"/>
  <c r="B696" i="5"/>
  <c r="C695" i="5"/>
  <c r="V695" i="5" s="1"/>
  <c r="J695" i="5" s="1"/>
  <c r="B695" i="5"/>
  <c r="S695" i="5" s="1"/>
  <c r="C694" i="5"/>
  <c r="V694" i="5" s="1"/>
  <c r="B694" i="5"/>
  <c r="C693" i="5"/>
  <c r="B693" i="5"/>
  <c r="C692" i="5"/>
  <c r="V692" i="5" s="1"/>
  <c r="J692" i="5" s="1"/>
  <c r="B692" i="5"/>
  <c r="C691" i="5"/>
  <c r="V691" i="5" s="1"/>
  <c r="B691" i="5"/>
  <c r="S691" i="5" s="1"/>
  <c r="C690" i="5"/>
  <c r="B690" i="5"/>
  <c r="S690" i="5" s="1"/>
  <c r="C689" i="5"/>
  <c r="B689" i="5"/>
  <c r="T689" i="5" s="1"/>
  <c r="C688" i="5"/>
  <c r="V688" i="5" s="1"/>
  <c r="H688" i="5" s="1"/>
  <c r="B688" i="5"/>
  <c r="C687" i="5"/>
  <c r="B687" i="5"/>
  <c r="T687" i="5" s="1"/>
  <c r="C686" i="5"/>
  <c r="V686" i="5" s="1"/>
  <c r="H686" i="5" s="1"/>
  <c r="B686" i="5"/>
  <c r="S686" i="5" s="1"/>
  <c r="C685" i="5"/>
  <c r="B685" i="5"/>
  <c r="T685" i="5" s="1"/>
  <c r="C684" i="5"/>
  <c r="V684" i="5" s="1"/>
  <c r="F684" i="5" s="1"/>
  <c r="B684" i="5"/>
  <c r="C683" i="5"/>
  <c r="V683" i="5" s="1"/>
  <c r="B683" i="5"/>
  <c r="C682" i="5"/>
  <c r="B682" i="5"/>
  <c r="S682" i="5" s="1"/>
  <c r="C681" i="5"/>
  <c r="B681" i="5"/>
  <c r="T681" i="5" s="1"/>
  <c r="C680" i="5"/>
  <c r="V680" i="5" s="1"/>
  <c r="H680" i="5" s="1"/>
  <c r="B680" i="5"/>
  <c r="C679" i="5"/>
  <c r="B679" i="5"/>
  <c r="T679" i="5" s="1"/>
  <c r="C678" i="5"/>
  <c r="B678" i="5"/>
  <c r="T678" i="5" s="1"/>
  <c r="C677" i="5"/>
  <c r="V677" i="5" s="1"/>
  <c r="F677" i="5" s="1"/>
  <c r="B677" i="5"/>
  <c r="S677" i="5" s="1"/>
  <c r="C676" i="5"/>
  <c r="B676" i="5"/>
  <c r="C675" i="5"/>
  <c r="V675" i="5" s="1"/>
  <c r="J675" i="5" s="1"/>
  <c r="B675" i="5"/>
  <c r="C674" i="5"/>
  <c r="V674" i="5" s="1"/>
  <c r="B674" i="5"/>
  <c r="S674" i="5" s="1"/>
  <c r="C673" i="5"/>
  <c r="B673" i="5"/>
  <c r="T673" i="5" s="1"/>
  <c r="C672" i="5"/>
  <c r="B672" i="5"/>
  <c r="C671" i="5"/>
  <c r="V671" i="5" s="1"/>
  <c r="E671" i="5" s="1"/>
  <c r="X671" i="5" s="1"/>
  <c r="B671" i="5"/>
  <c r="T671" i="5" s="1"/>
  <c r="C670" i="5"/>
  <c r="B670" i="5"/>
  <c r="C669" i="5"/>
  <c r="V669" i="5" s="1"/>
  <c r="H669" i="5" s="1"/>
  <c r="B669" i="5"/>
  <c r="T669" i="5" s="1"/>
  <c r="C668" i="5"/>
  <c r="B668" i="5"/>
  <c r="C667" i="5"/>
  <c r="B667" i="5"/>
  <c r="S667" i="5" s="1"/>
  <c r="C666" i="5"/>
  <c r="V666" i="5" s="1"/>
  <c r="I666" i="5" s="1"/>
  <c r="B666" i="5"/>
  <c r="S666" i="5" s="1"/>
  <c r="C665" i="5"/>
  <c r="B665" i="5"/>
  <c r="C664" i="5"/>
  <c r="B664" i="5"/>
  <c r="T664" i="5" s="1"/>
  <c r="C663" i="5"/>
  <c r="V663" i="5" s="1"/>
  <c r="B663" i="5"/>
  <c r="S663" i="5" s="1"/>
  <c r="C662" i="5"/>
  <c r="V662" i="5" s="1"/>
  <c r="B662" i="5"/>
  <c r="T662" i="5" s="1"/>
  <c r="C661" i="5"/>
  <c r="B661" i="5"/>
  <c r="C660" i="5"/>
  <c r="V660" i="5" s="1"/>
  <c r="B660" i="5"/>
  <c r="T660" i="5" s="1"/>
  <c r="C659" i="5"/>
  <c r="B659" i="5"/>
  <c r="T659" i="5" s="1"/>
  <c r="C658" i="5"/>
  <c r="B658" i="5"/>
  <c r="C657" i="5"/>
  <c r="V657" i="5" s="1"/>
  <c r="B657" i="5"/>
  <c r="T657" i="5" s="1"/>
  <c r="C656" i="5"/>
  <c r="V656" i="5" s="1"/>
  <c r="F656" i="5" s="1"/>
  <c r="B656" i="5"/>
  <c r="S656" i="5" s="1"/>
  <c r="C655" i="5"/>
  <c r="B655" i="5"/>
  <c r="S655" i="5" s="1"/>
  <c r="C654" i="5"/>
  <c r="B654" i="5"/>
  <c r="T654" i="5" s="1"/>
  <c r="C653" i="5"/>
  <c r="V653" i="5" s="1"/>
  <c r="B653" i="5"/>
  <c r="S653" i="5" s="1"/>
  <c r="C652" i="5"/>
  <c r="B652" i="5"/>
  <c r="S652" i="5" s="1"/>
  <c r="C651" i="5"/>
  <c r="B651" i="5"/>
  <c r="S651" i="5" s="1"/>
  <c r="C650" i="5"/>
  <c r="V650" i="5" s="1"/>
  <c r="I650" i="5" s="1"/>
  <c r="B650" i="5"/>
  <c r="T650" i="5" s="1"/>
  <c r="C649" i="5"/>
  <c r="V649" i="5" s="1"/>
  <c r="B649" i="5"/>
  <c r="S649" i="5" s="1"/>
  <c r="C648" i="5"/>
  <c r="B648" i="5"/>
  <c r="C647" i="5"/>
  <c r="B647" i="5"/>
  <c r="S647" i="5" s="1"/>
  <c r="C646" i="5"/>
  <c r="B646" i="5"/>
  <c r="T646" i="5" s="1"/>
  <c r="C645" i="5"/>
  <c r="V645" i="5" s="1"/>
  <c r="B645" i="5"/>
  <c r="S645" i="5" s="1"/>
  <c r="C644" i="5"/>
  <c r="V644" i="5" s="1"/>
  <c r="R644" i="5" s="1"/>
  <c r="B644" i="5"/>
  <c r="C643" i="5"/>
  <c r="B643" i="5"/>
  <c r="T643" i="5" s="1"/>
  <c r="C642" i="5"/>
  <c r="B642" i="5"/>
  <c r="T642" i="5" s="1"/>
  <c r="C641" i="5"/>
  <c r="V641" i="5" s="1"/>
  <c r="H641" i="5" s="1"/>
  <c r="B641" i="5"/>
  <c r="C640" i="5"/>
  <c r="V640" i="5" s="1"/>
  <c r="B640" i="5"/>
  <c r="S640" i="5" s="1"/>
  <c r="C639" i="5"/>
  <c r="B639" i="5"/>
  <c r="T639" i="5" s="1"/>
  <c r="C638" i="5"/>
  <c r="V638" i="5" s="1"/>
  <c r="R638" i="5" s="1"/>
  <c r="B638" i="5"/>
  <c r="T638" i="5" s="1"/>
  <c r="C637" i="5"/>
  <c r="V637" i="5" s="1"/>
  <c r="B637" i="5"/>
  <c r="S637" i="5" s="1"/>
  <c r="C636" i="5"/>
  <c r="V636" i="5" s="1"/>
  <c r="B636" i="5"/>
  <c r="S636" i="5" s="1"/>
  <c r="C635" i="5"/>
  <c r="B635" i="5"/>
  <c r="S635" i="5" s="1"/>
  <c r="C634" i="5"/>
  <c r="V634" i="5" s="1"/>
  <c r="B634" i="5"/>
  <c r="T634" i="5" s="1"/>
  <c r="C633" i="5"/>
  <c r="V633" i="5" s="1"/>
  <c r="B633" i="5"/>
  <c r="C632" i="5"/>
  <c r="V632" i="5" s="1"/>
  <c r="R632" i="5" s="1"/>
  <c r="B632" i="5"/>
  <c r="S632" i="5" s="1"/>
  <c r="C631" i="5"/>
  <c r="B631" i="5"/>
  <c r="C630" i="5"/>
  <c r="V630" i="5" s="1"/>
  <c r="B630" i="5"/>
  <c r="T630" i="5" s="1"/>
  <c r="C629" i="5"/>
  <c r="V629" i="5" s="1"/>
  <c r="H629" i="5" s="1"/>
  <c r="B629" i="5"/>
  <c r="S629" i="5" s="1"/>
  <c r="C628" i="5"/>
  <c r="V628" i="5" s="1"/>
  <c r="F628" i="5" s="1"/>
  <c r="B628" i="5"/>
  <c r="S628" i="5" s="1"/>
  <c r="C627" i="5"/>
  <c r="B627" i="5"/>
  <c r="C626" i="5"/>
  <c r="B626" i="5"/>
  <c r="T626" i="5" s="1"/>
  <c r="C625" i="5"/>
  <c r="V625" i="5" s="1"/>
  <c r="E625" i="5" s="1"/>
  <c r="B625" i="5"/>
  <c r="C624" i="5"/>
  <c r="B624" i="5"/>
  <c r="S624" i="5" s="1"/>
  <c r="C623" i="5"/>
  <c r="B623" i="5"/>
  <c r="C622" i="5"/>
  <c r="B622" i="5"/>
  <c r="C621" i="5"/>
  <c r="B621" i="5"/>
  <c r="T621" i="5" s="1"/>
  <c r="C620" i="5"/>
  <c r="B620" i="5"/>
  <c r="S620" i="5" s="1"/>
  <c r="C619" i="5"/>
  <c r="B619" i="5"/>
  <c r="T619" i="5" s="1"/>
  <c r="C618" i="5"/>
  <c r="V618" i="5" s="1"/>
  <c r="B618" i="5"/>
  <c r="C617" i="5"/>
  <c r="V617" i="5" s="1"/>
  <c r="B617" i="5"/>
  <c r="C616" i="5"/>
  <c r="V616" i="5" s="1"/>
  <c r="B616" i="5"/>
  <c r="C615" i="5"/>
  <c r="B615" i="5"/>
  <c r="T615" i="5" s="1"/>
  <c r="C614" i="5"/>
  <c r="B614" i="5"/>
  <c r="C613" i="5"/>
  <c r="V613" i="5" s="1"/>
  <c r="B613" i="5"/>
  <c r="S613" i="5" s="1"/>
  <c r="C612" i="5"/>
  <c r="V612" i="5" s="1"/>
  <c r="R612" i="5" s="1"/>
  <c r="B612" i="5"/>
  <c r="S612" i="5" s="1"/>
  <c r="C611" i="5"/>
  <c r="B611" i="5"/>
  <c r="C610" i="5"/>
  <c r="V610" i="5" s="1"/>
  <c r="B610" i="5"/>
  <c r="S610" i="5" s="1"/>
  <c r="C609" i="5"/>
  <c r="V609" i="5" s="1"/>
  <c r="B609" i="5"/>
  <c r="T609" i="5" s="1"/>
  <c r="C608" i="5"/>
  <c r="B608" i="5"/>
  <c r="S608" i="5" s="1"/>
  <c r="C607" i="5"/>
  <c r="V607" i="5" s="1"/>
  <c r="I607" i="5" s="1"/>
  <c r="B607" i="5"/>
  <c r="T607" i="5" s="1"/>
  <c r="C606" i="5"/>
  <c r="V606" i="5" s="1"/>
  <c r="E606" i="5" s="1"/>
  <c r="X606" i="5" s="1"/>
  <c r="B606" i="5"/>
  <c r="C605" i="5"/>
  <c r="B605" i="5"/>
  <c r="T605" i="5" s="1"/>
  <c r="C604" i="5"/>
  <c r="B604" i="5"/>
  <c r="S604" i="5" s="1"/>
  <c r="C603" i="5"/>
  <c r="B603" i="5"/>
  <c r="C602" i="5"/>
  <c r="B602" i="5"/>
  <c r="S602" i="5" s="1"/>
  <c r="C601" i="5"/>
  <c r="V601" i="5" s="1"/>
  <c r="B601" i="5"/>
  <c r="T601" i="5" s="1"/>
  <c r="C600" i="5"/>
  <c r="B600" i="5"/>
  <c r="S600" i="5" s="1"/>
  <c r="C599" i="5"/>
  <c r="V599" i="5" s="1"/>
  <c r="E599" i="5" s="1"/>
  <c r="B599" i="5"/>
  <c r="C598" i="5"/>
  <c r="V598" i="5" s="1"/>
  <c r="E598" i="5" s="1"/>
  <c r="X598" i="5" s="1"/>
  <c r="B598" i="5"/>
  <c r="T598" i="5" s="1"/>
  <c r="C597" i="5"/>
  <c r="B597" i="5"/>
  <c r="T597" i="5" s="1"/>
  <c r="C596" i="5"/>
  <c r="V596" i="5" s="1"/>
  <c r="B596" i="5"/>
  <c r="S596" i="5" s="1"/>
  <c r="C595" i="5"/>
  <c r="B595" i="5"/>
  <c r="C594" i="5"/>
  <c r="B594" i="5"/>
  <c r="S594" i="5" s="1"/>
  <c r="C593" i="5"/>
  <c r="V593" i="5" s="1"/>
  <c r="B593" i="5"/>
  <c r="C592" i="5"/>
  <c r="V592" i="5" s="1"/>
  <c r="F592" i="5" s="1"/>
  <c r="B592" i="5"/>
  <c r="S592" i="5" s="1"/>
  <c r="C591" i="5"/>
  <c r="V591" i="5" s="1"/>
  <c r="E591" i="5" s="1"/>
  <c r="B591" i="5"/>
  <c r="C590" i="5"/>
  <c r="V590" i="5" s="1"/>
  <c r="E590" i="5" s="1"/>
  <c r="X590" i="5" s="1"/>
  <c r="B590" i="5"/>
  <c r="T590" i="5" s="1"/>
  <c r="C589" i="5"/>
  <c r="B589" i="5"/>
  <c r="T589" i="5" s="1"/>
  <c r="C588" i="5"/>
  <c r="B588" i="5"/>
  <c r="S588" i="5" s="1"/>
  <c r="C587" i="5"/>
  <c r="B587" i="5"/>
  <c r="S587" i="5" s="1"/>
  <c r="C586" i="5"/>
  <c r="B586" i="5"/>
  <c r="S586" i="5" s="1"/>
  <c r="C585" i="5"/>
  <c r="V585" i="5" s="1"/>
  <c r="B585" i="5"/>
  <c r="C584" i="5"/>
  <c r="V584" i="5" s="1"/>
  <c r="F584" i="5" s="1"/>
  <c r="B584" i="5"/>
  <c r="S584" i="5" s="1"/>
  <c r="C583" i="5"/>
  <c r="V583" i="5" s="1"/>
  <c r="E583" i="5" s="1"/>
  <c r="B583" i="5"/>
  <c r="C582" i="5"/>
  <c r="V582" i="5" s="1"/>
  <c r="B582" i="5"/>
  <c r="T582" i="5" s="1"/>
  <c r="C581" i="5"/>
  <c r="B581" i="5"/>
  <c r="T581" i="5" s="1"/>
  <c r="C580" i="5"/>
  <c r="V580" i="5" s="1"/>
  <c r="R580" i="5" s="1"/>
  <c r="B580" i="5"/>
  <c r="C579" i="5"/>
  <c r="V579" i="5" s="1"/>
  <c r="I579" i="5" s="1"/>
  <c r="B579" i="5"/>
  <c r="C578" i="5"/>
  <c r="B578" i="5"/>
  <c r="S578" i="5" s="1"/>
  <c r="C577" i="5"/>
  <c r="V577" i="5" s="1"/>
  <c r="B577" i="5"/>
  <c r="S577" i="5" s="1"/>
  <c r="C576" i="5"/>
  <c r="B576" i="5"/>
  <c r="C575" i="5"/>
  <c r="V575" i="5" s="1"/>
  <c r="R575" i="5" s="1"/>
  <c r="B575" i="5"/>
  <c r="C574" i="5"/>
  <c r="V574" i="5" s="1"/>
  <c r="B574" i="5"/>
  <c r="S574" i="5" s="1"/>
  <c r="C573" i="5"/>
  <c r="B573" i="5"/>
  <c r="S573" i="5" s="1"/>
  <c r="C572" i="5"/>
  <c r="B572" i="5"/>
  <c r="T572" i="5" s="1"/>
  <c r="C571" i="5"/>
  <c r="V571" i="5" s="1"/>
  <c r="B571" i="5"/>
  <c r="C570" i="5"/>
  <c r="B570" i="5"/>
  <c r="S570" i="5" s="1"/>
  <c r="C569" i="5"/>
  <c r="B569" i="5"/>
  <c r="T569" i="5" s="1"/>
  <c r="C568" i="5"/>
  <c r="B568" i="5"/>
  <c r="T568" i="5" s="1"/>
  <c r="C567" i="5"/>
  <c r="V567" i="5" s="1"/>
  <c r="R567" i="5" s="1"/>
  <c r="B567" i="5"/>
  <c r="C566" i="5"/>
  <c r="V566" i="5" s="1"/>
  <c r="B566" i="5"/>
  <c r="C565" i="5"/>
  <c r="B565" i="5"/>
  <c r="T565" i="5" s="1"/>
  <c r="C564" i="5"/>
  <c r="B564" i="5"/>
  <c r="C563" i="5"/>
  <c r="V563" i="5" s="1"/>
  <c r="R563" i="5" s="1"/>
  <c r="B563" i="5"/>
  <c r="C562" i="5"/>
  <c r="B562" i="5"/>
  <c r="S562" i="5" s="1"/>
  <c r="C561" i="5"/>
  <c r="B561" i="5"/>
  <c r="T561" i="5" s="1"/>
  <c r="C560" i="5"/>
  <c r="B560" i="5"/>
  <c r="T560" i="5" s="1"/>
  <c r="C559" i="5"/>
  <c r="V559" i="5" s="1"/>
  <c r="B559" i="5"/>
  <c r="C558" i="5"/>
  <c r="V558" i="5" s="1"/>
  <c r="B558" i="5"/>
  <c r="C557" i="5"/>
  <c r="B557" i="5"/>
  <c r="C556" i="5"/>
  <c r="B556" i="5"/>
  <c r="T556" i="5" s="1"/>
  <c r="C555" i="5"/>
  <c r="V555" i="5" s="1"/>
  <c r="B555" i="5"/>
  <c r="C554" i="5"/>
  <c r="B554" i="5"/>
  <c r="C553" i="5"/>
  <c r="B553" i="5"/>
  <c r="C552" i="5"/>
  <c r="B552" i="5"/>
  <c r="S552" i="5" s="1"/>
  <c r="C551" i="5"/>
  <c r="V551" i="5" s="1"/>
  <c r="B551" i="5"/>
  <c r="C550" i="5"/>
  <c r="B550" i="5"/>
  <c r="S550" i="5" s="1"/>
  <c r="C549" i="5"/>
  <c r="B549" i="5"/>
  <c r="C548" i="5"/>
  <c r="B548" i="5"/>
  <c r="S548" i="5" s="1"/>
  <c r="C547" i="5"/>
  <c r="V547" i="5" s="1"/>
  <c r="R547" i="5" s="1"/>
  <c r="B547" i="5"/>
  <c r="C546" i="5"/>
  <c r="B546" i="5"/>
  <c r="S546" i="5" s="1"/>
  <c r="C545" i="5"/>
  <c r="V545" i="5" s="1"/>
  <c r="B545" i="5"/>
  <c r="C544" i="5"/>
  <c r="B544" i="5"/>
  <c r="S544" i="5" s="1"/>
  <c r="C543" i="5"/>
  <c r="B543" i="5"/>
  <c r="C542" i="5"/>
  <c r="V542" i="5" s="1"/>
  <c r="B542" i="5"/>
  <c r="T542" i="5" s="1"/>
  <c r="C541" i="5"/>
  <c r="V541" i="5" s="1"/>
  <c r="B541" i="5"/>
  <c r="C540" i="5"/>
  <c r="B540" i="5"/>
  <c r="C539" i="5"/>
  <c r="V539" i="5" s="1"/>
  <c r="B539" i="5"/>
  <c r="C538" i="5"/>
  <c r="V538" i="5" s="1"/>
  <c r="B538" i="5"/>
  <c r="S538" i="5" s="1"/>
  <c r="C537" i="5"/>
  <c r="B537" i="5"/>
  <c r="S537" i="5" s="1"/>
  <c r="C536" i="5"/>
  <c r="B536" i="5"/>
  <c r="C535" i="5"/>
  <c r="V535" i="5" s="1"/>
  <c r="R535" i="5" s="1"/>
  <c r="B535" i="5"/>
  <c r="C534" i="5"/>
  <c r="V534" i="5" s="1"/>
  <c r="I534" i="5" s="1"/>
  <c r="B534" i="5"/>
  <c r="S534" i="5" s="1"/>
  <c r="C533" i="5"/>
  <c r="B533" i="5"/>
  <c r="S533" i="5" s="1"/>
  <c r="C532" i="5"/>
  <c r="B532" i="5"/>
  <c r="C531" i="5"/>
  <c r="V531" i="5" s="1"/>
  <c r="R531" i="5" s="1"/>
  <c r="B531" i="5"/>
  <c r="C530" i="5"/>
  <c r="V530" i="5" s="1"/>
  <c r="B530" i="5"/>
  <c r="S530" i="5" s="1"/>
  <c r="C529" i="5"/>
  <c r="B529" i="5"/>
  <c r="T529" i="5" s="1"/>
  <c r="C528" i="5"/>
  <c r="B528" i="5"/>
  <c r="T528" i="5" s="1"/>
  <c r="C527" i="5"/>
  <c r="V527" i="5" s="1"/>
  <c r="B527" i="5"/>
  <c r="C526" i="5"/>
  <c r="V526" i="5" s="1"/>
  <c r="F526" i="5" s="1"/>
  <c r="B526" i="5"/>
  <c r="S526" i="5" s="1"/>
  <c r="C525" i="5"/>
  <c r="B525" i="5"/>
  <c r="S525" i="5" s="1"/>
  <c r="C524" i="5"/>
  <c r="B524" i="5"/>
  <c r="T524" i="5" s="1"/>
  <c r="C523" i="5"/>
  <c r="V523" i="5" s="1"/>
  <c r="H523" i="5" s="1"/>
  <c r="B523" i="5"/>
  <c r="C522" i="5"/>
  <c r="B522" i="5"/>
  <c r="S522" i="5" s="1"/>
  <c r="C521" i="5"/>
  <c r="V521" i="5" s="1"/>
  <c r="B521" i="5"/>
  <c r="S521" i="5" s="1"/>
  <c r="C520" i="5"/>
  <c r="B520" i="5"/>
  <c r="S520" i="5" s="1"/>
  <c r="C519" i="5"/>
  <c r="V519" i="5" s="1"/>
  <c r="B519" i="5"/>
  <c r="C518" i="5"/>
  <c r="V518" i="5" s="1"/>
  <c r="F518" i="5" s="1"/>
  <c r="B518" i="5"/>
  <c r="C517" i="5"/>
  <c r="V517" i="5" s="1"/>
  <c r="F517" i="5" s="1"/>
  <c r="B517" i="5"/>
  <c r="T517" i="5" s="1"/>
  <c r="C516" i="5"/>
  <c r="B516" i="5"/>
  <c r="S516" i="5" s="1"/>
  <c r="C515" i="5"/>
  <c r="V515" i="5" s="1"/>
  <c r="I515" i="5" s="1"/>
  <c r="B515" i="5"/>
  <c r="C514" i="5"/>
  <c r="V514" i="5" s="1"/>
  <c r="B514" i="5"/>
  <c r="C513" i="5"/>
  <c r="B513" i="5"/>
  <c r="T513" i="5" s="1"/>
  <c r="C512" i="5"/>
  <c r="B512" i="5"/>
  <c r="T512" i="5" s="1"/>
  <c r="C511" i="5"/>
  <c r="V511" i="5" s="1"/>
  <c r="J511" i="5" s="1"/>
  <c r="B511" i="5"/>
  <c r="C510" i="5"/>
  <c r="V510" i="5" s="1"/>
  <c r="B510" i="5"/>
  <c r="T510" i="5" s="1"/>
  <c r="C509" i="5"/>
  <c r="B509" i="5"/>
  <c r="T509" i="5" s="1"/>
  <c r="C508" i="5"/>
  <c r="B508" i="5"/>
  <c r="T508" i="5" s="1"/>
  <c r="C507" i="5"/>
  <c r="V507" i="5" s="1"/>
  <c r="J507" i="5" s="1"/>
  <c r="B507" i="5"/>
  <c r="C506" i="5"/>
  <c r="V506" i="5" s="1"/>
  <c r="B506" i="5"/>
  <c r="C505" i="5"/>
  <c r="B505" i="5"/>
  <c r="T505" i="5" s="1"/>
  <c r="C504" i="5"/>
  <c r="B504" i="5"/>
  <c r="C503" i="5"/>
  <c r="B503" i="5"/>
  <c r="C502" i="5"/>
  <c r="V502" i="5" s="1"/>
  <c r="B502" i="5"/>
  <c r="C501" i="5"/>
  <c r="V501" i="5" s="1"/>
  <c r="B501" i="5"/>
  <c r="S501" i="5" s="1"/>
  <c r="C500" i="5"/>
  <c r="B500" i="5"/>
  <c r="T500" i="5" s="1"/>
  <c r="C499" i="5"/>
  <c r="B499" i="5"/>
  <c r="C498" i="5"/>
  <c r="V498" i="5" s="1"/>
  <c r="I498" i="5" s="1"/>
  <c r="B498" i="5"/>
  <c r="C497" i="5"/>
  <c r="V497" i="5" s="1"/>
  <c r="B497" i="5"/>
  <c r="C496" i="5"/>
  <c r="B496" i="5"/>
  <c r="S496" i="5" s="1"/>
  <c r="C495" i="5"/>
  <c r="B495" i="5"/>
  <c r="C494" i="5"/>
  <c r="V494" i="5" s="1"/>
  <c r="I494" i="5" s="1"/>
  <c r="B494" i="5"/>
  <c r="T494" i="5" s="1"/>
  <c r="C493" i="5"/>
  <c r="V493" i="5" s="1"/>
  <c r="B493" i="5"/>
  <c r="T493" i="5" s="1"/>
  <c r="C492" i="5"/>
  <c r="B492" i="5"/>
  <c r="T492" i="5" s="1"/>
  <c r="C491" i="5"/>
  <c r="B491" i="5"/>
  <c r="C490" i="5"/>
  <c r="V490" i="5" s="1"/>
  <c r="I490" i="5" s="1"/>
  <c r="B490" i="5"/>
  <c r="C489" i="5"/>
  <c r="B489" i="5"/>
  <c r="T489" i="5" s="1"/>
  <c r="C488" i="5"/>
  <c r="B488" i="5"/>
  <c r="T488" i="5" s="1"/>
  <c r="C487" i="5"/>
  <c r="B487" i="5"/>
  <c r="C486" i="5"/>
  <c r="V486" i="5" s="1"/>
  <c r="I486" i="5" s="1"/>
  <c r="B486" i="5"/>
  <c r="T486" i="5" s="1"/>
  <c r="C485" i="5"/>
  <c r="V485" i="5" s="1"/>
  <c r="B485" i="5"/>
  <c r="C484" i="5"/>
  <c r="B484" i="5"/>
  <c r="S484" i="5" s="1"/>
  <c r="C483" i="5"/>
  <c r="B483" i="5"/>
  <c r="C482" i="5"/>
  <c r="V482" i="5" s="1"/>
  <c r="I482" i="5" s="1"/>
  <c r="B482" i="5"/>
  <c r="T482" i="5" s="1"/>
  <c r="C481" i="5"/>
  <c r="B481" i="5"/>
  <c r="C480" i="5"/>
  <c r="B480" i="5"/>
  <c r="S480" i="5" s="1"/>
  <c r="C479" i="5"/>
  <c r="B479" i="5"/>
  <c r="C478" i="5"/>
  <c r="V478" i="5" s="1"/>
  <c r="J478" i="5" s="1"/>
  <c r="B478" i="5"/>
  <c r="T478" i="5" s="1"/>
  <c r="C477" i="5"/>
  <c r="B477" i="5"/>
  <c r="C476" i="5"/>
  <c r="V476" i="5" s="1"/>
  <c r="F476" i="5" s="1"/>
  <c r="B476" i="5"/>
  <c r="C475" i="5"/>
  <c r="B475" i="5"/>
  <c r="T475" i="5" s="1"/>
  <c r="C474" i="5"/>
  <c r="V474" i="5" s="1"/>
  <c r="B474" i="5"/>
  <c r="C473" i="5"/>
  <c r="V473" i="5" s="1"/>
  <c r="B473" i="5"/>
  <c r="T473" i="5" s="1"/>
  <c r="C472" i="5"/>
  <c r="V472" i="5" s="1"/>
  <c r="B472" i="5"/>
  <c r="C471" i="5"/>
  <c r="B471" i="5"/>
  <c r="C470" i="5"/>
  <c r="V470" i="5" s="1"/>
  <c r="B470" i="5"/>
  <c r="C469" i="5"/>
  <c r="V469" i="5" s="1"/>
  <c r="B469" i="5"/>
  <c r="S469" i="5" s="1"/>
  <c r="C468" i="5"/>
  <c r="V468" i="5" s="1"/>
  <c r="B468" i="5"/>
  <c r="T468" i="5" s="1"/>
  <c r="C467" i="5"/>
  <c r="B467" i="5"/>
  <c r="T467" i="5" s="1"/>
  <c r="C466" i="5"/>
  <c r="B466" i="5"/>
  <c r="C465" i="5"/>
  <c r="B465" i="5"/>
  <c r="T465" i="5" s="1"/>
  <c r="C464" i="5"/>
  <c r="V464" i="5" s="1"/>
  <c r="E464" i="5" s="1"/>
  <c r="X464" i="5" s="1"/>
  <c r="B464" i="5"/>
  <c r="S464" i="5" s="1"/>
  <c r="C463" i="5"/>
  <c r="B463" i="5"/>
  <c r="T463" i="5" s="1"/>
  <c r="C462" i="5"/>
  <c r="V462" i="5" s="1"/>
  <c r="B462" i="5"/>
  <c r="C461" i="5"/>
  <c r="V461" i="5" s="1"/>
  <c r="E461" i="5" s="1"/>
  <c r="X461" i="5" s="1"/>
  <c r="B461" i="5"/>
  <c r="C460" i="5"/>
  <c r="B460" i="5"/>
  <c r="C459" i="5"/>
  <c r="B459" i="5"/>
  <c r="S459" i="5" s="1"/>
  <c r="C458" i="5"/>
  <c r="B458" i="5"/>
  <c r="C457" i="5"/>
  <c r="B457" i="5"/>
  <c r="T457" i="5" s="1"/>
  <c r="C456" i="5"/>
  <c r="V456" i="5" s="1"/>
  <c r="B456" i="5"/>
  <c r="S456" i="5" s="1"/>
  <c r="C455" i="5"/>
  <c r="B455" i="5"/>
  <c r="T455" i="5" s="1"/>
  <c r="C454" i="5"/>
  <c r="V454" i="5" s="1"/>
  <c r="F454" i="5" s="1"/>
  <c r="B454" i="5"/>
  <c r="C453" i="5"/>
  <c r="V453" i="5" s="1"/>
  <c r="F453" i="5" s="1"/>
  <c r="B453" i="5"/>
  <c r="S453" i="5" s="1"/>
  <c r="C452" i="5"/>
  <c r="B452" i="5"/>
  <c r="C451" i="5"/>
  <c r="B451" i="5"/>
  <c r="T451" i="5" s="1"/>
  <c r="C450" i="5"/>
  <c r="B450" i="5"/>
  <c r="C449" i="5"/>
  <c r="B449" i="5"/>
  <c r="S449" i="5" s="1"/>
  <c r="C448" i="5"/>
  <c r="V448" i="5" s="1"/>
  <c r="B448" i="5"/>
  <c r="S448" i="5" s="1"/>
  <c r="C447" i="5"/>
  <c r="B447" i="5"/>
  <c r="T447" i="5" s="1"/>
  <c r="C446" i="5"/>
  <c r="V446" i="5" s="1"/>
  <c r="B446" i="5"/>
  <c r="C445" i="5"/>
  <c r="V445" i="5" s="1"/>
  <c r="F445" i="5" s="1"/>
  <c r="B445" i="5"/>
  <c r="C444" i="5"/>
  <c r="B444" i="5"/>
  <c r="C443" i="5"/>
  <c r="B443" i="5"/>
  <c r="C442" i="5"/>
  <c r="V442" i="5" s="1"/>
  <c r="E442" i="5" s="1"/>
  <c r="X442" i="5" s="1"/>
  <c r="B442" i="5"/>
  <c r="C441" i="5"/>
  <c r="B441" i="5"/>
  <c r="C440" i="5"/>
  <c r="V440" i="5" s="1"/>
  <c r="B440" i="5"/>
  <c r="S440" i="5" s="1"/>
  <c r="C439" i="5"/>
  <c r="B439" i="5"/>
  <c r="C438" i="5"/>
  <c r="B438" i="5"/>
  <c r="C437" i="5"/>
  <c r="V437" i="5" s="1"/>
  <c r="B437" i="5"/>
  <c r="C436" i="5"/>
  <c r="V436" i="5" s="1"/>
  <c r="B436" i="5"/>
  <c r="T436" i="5" s="1"/>
  <c r="C435" i="5"/>
  <c r="B435" i="5"/>
  <c r="C434" i="5"/>
  <c r="V434" i="5" s="1"/>
  <c r="F434" i="5" s="1"/>
  <c r="B434" i="5"/>
  <c r="C433" i="5"/>
  <c r="B433" i="5"/>
  <c r="T433" i="5" s="1"/>
  <c r="C432" i="5"/>
  <c r="B432" i="5"/>
  <c r="S432" i="5" s="1"/>
  <c r="C431" i="5"/>
  <c r="B431" i="5"/>
  <c r="T431" i="5" s="1"/>
  <c r="C430" i="5"/>
  <c r="V430" i="5" s="1"/>
  <c r="B430" i="5"/>
  <c r="C429" i="5"/>
  <c r="V429" i="5" s="1"/>
  <c r="B429" i="5"/>
  <c r="C428" i="5"/>
  <c r="V428" i="5" s="1"/>
  <c r="B428" i="5"/>
  <c r="T428" i="5" s="1"/>
  <c r="C427" i="5"/>
  <c r="B427" i="5"/>
  <c r="T427" i="5" s="1"/>
  <c r="C426" i="5"/>
  <c r="V426" i="5" s="1"/>
  <c r="B426" i="5"/>
  <c r="C425" i="5"/>
  <c r="V425" i="5" s="1"/>
  <c r="B425" i="5"/>
  <c r="T425" i="5" s="1"/>
  <c r="C424" i="5"/>
  <c r="B424" i="5"/>
  <c r="C423" i="5"/>
  <c r="B423" i="5"/>
  <c r="S423" i="5" s="1"/>
  <c r="C422" i="5"/>
  <c r="V422" i="5" s="1"/>
  <c r="B422" i="5"/>
  <c r="C421" i="5"/>
  <c r="V421" i="5" s="1"/>
  <c r="B421" i="5"/>
  <c r="C420" i="5"/>
  <c r="V420" i="5" s="1"/>
  <c r="G420" i="5" s="1"/>
  <c r="B420" i="5"/>
  <c r="C419" i="5"/>
  <c r="B419" i="5"/>
  <c r="C418" i="5"/>
  <c r="V418" i="5" s="1"/>
  <c r="B418" i="5"/>
  <c r="C417" i="5"/>
  <c r="V417" i="5" s="1"/>
  <c r="B417" i="5"/>
  <c r="T417" i="5" s="1"/>
  <c r="C416" i="5"/>
  <c r="V416" i="5" s="1"/>
  <c r="B416" i="5"/>
  <c r="T416" i="5" s="1"/>
  <c r="C415" i="5"/>
  <c r="B415" i="5"/>
  <c r="C414" i="5"/>
  <c r="V414" i="5" s="1"/>
  <c r="B414" i="5"/>
  <c r="C413" i="5"/>
  <c r="V413" i="5" s="1"/>
  <c r="I413" i="5" s="1"/>
  <c r="B413" i="5"/>
  <c r="T413" i="5" s="1"/>
  <c r="C412" i="5"/>
  <c r="V412" i="5" s="1"/>
  <c r="B412" i="5"/>
  <c r="C411" i="5"/>
  <c r="B411" i="5"/>
  <c r="T411" i="5" s="1"/>
  <c r="C410" i="5"/>
  <c r="V410" i="5" s="1"/>
  <c r="F410" i="5" s="1"/>
  <c r="B410" i="5"/>
  <c r="C409" i="5"/>
  <c r="V409" i="5" s="1"/>
  <c r="I409" i="5" s="1"/>
  <c r="B409" i="5"/>
  <c r="C408" i="5"/>
  <c r="V408" i="5" s="1"/>
  <c r="F408" i="5" s="1"/>
  <c r="B408" i="5"/>
  <c r="S408" i="5" s="1"/>
  <c r="C407" i="5"/>
  <c r="B407" i="5"/>
  <c r="T407" i="5" s="1"/>
  <c r="C406" i="5"/>
  <c r="V406" i="5" s="1"/>
  <c r="J406" i="5" s="1"/>
  <c r="B406" i="5"/>
  <c r="C405" i="5"/>
  <c r="B405" i="5"/>
  <c r="T405" i="5" s="1"/>
  <c r="C404" i="5"/>
  <c r="V404" i="5" s="1"/>
  <c r="B404" i="5"/>
  <c r="T404" i="5" s="1"/>
  <c r="C403" i="5"/>
  <c r="B403" i="5"/>
  <c r="T403" i="5" s="1"/>
  <c r="C402" i="5"/>
  <c r="V402" i="5" s="1"/>
  <c r="R402" i="5" s="1"/>
  <c r="B402" i="5"/>
  <c r="C401" i="5"/>
  <c r="B401" i="5"/>
  <c r="T401" i="5" s="1"/>
  <c r="C400" i="5"/>
  <c r="B400" i="5"/>
  <c r="T400" i="5" s="1"/>
  <c r="C399" i="5"/>
  <c r="B399" i="5"/>
  <c r="C398" i="5"/>
  <c r="V398" i="5" s="1"/>
  <c r="R398" i="5" s="1"/>
  <c r="B398" i="5"/>
  <c r="C397" i="5"/>
  <c r="V397" i="5" s="1"/>
  <c r="B397" i="5"/>
  <c r="T397" i="5" s="1"/>
  <c r="C396" i="5"/>
  <c r="V396" i="5" s="1"/>
  <c r="B396" i="5"/>
  <c r="C395" i="5"/>
  <c r="B395" i="5"/>
  <c r="T395" i="5" s="1"/>
  <c r="C394" i="5"/>
  <c r="V394" i="5" s="1"/>
  <c r="F394" i="5" s="1"/>
  <c r="B394" i="5"/>
  <c r="C393" i="5"/>
  <c r="V393" i="5" s="1"/>
  <c r="G393" i="5" s="1"/>
  <c r="B393" i="5"/>
  <c r="T393" i="5" s="1"/>
  <c r="C392" i="5"/>
  <c r="B392" i="5"/>
  <c r="T392" i="5" s="1"/>
  <c r="C391" i="5"/>
  <c r="B391" i="5"/>
  <c r="C390" i="5"/>
  <c r="V390" i="5" s="1"/>
  <c r="J390" i="5" s="1"/>
  <c r="B390" i="5"/>
  <c r="C389" i="5"/>
  <c r="V389" i="5" s="1"/>
  <c r="I389" i="5" s="1"/>
  <c r="B389" i="5"/>
  <c r="T389" i="5" s="1"/>
  <c r="C388" i="5"/>
  <c r="V388" i="5" s="1"/>
  <c r="F388" i="5" s="1"/>
  <c r="B388" i="5"/>
  <c r="T388" i="5" s="1"/>
  <c r="C387" i="5"/>
  <c r="B387" i="5"/>
  <c r="T387" i="5" s="1"/>
  <c r="C386" i="5"/>
  <c r="V386" i="5" s="1"/>
  <c r="B386" i="5"/>
  <c r="C385" i="5"/>
  <c r="V385" i="5" s="1"/>
  <c r="B385" i="5"/>
  <c r="C384" i="5"/>
  <c r="V384" i="5" s="1"/>
  <c r="B384" i="5"/>
  <c r="C383" i="5"/>
  <c r="B383" i="5"/>
  <c r="S383" i="5" s="1"/>
  <c r="C382" i="5"/>
  <c r="V382" i="5" s="1"/>
  <c r="J382" i="5" s="1"/>
  <c r="B382" i="5"/>
  <c r="C381" i="5"/>
  <c r="V381" i="5" s="1"/>
  <c r="I381" i="5" s="1"/>
  <c r="B381" i="5"/>
  <c r="C380" i="5"/>
  <c r="V380" i="5" s="1"/>
  <c r="F380" i="5" s="1"/>
  <c r="B380" i="5"/>
  <c r="C379" i="5"/>
  <c r="B379" i="5"/>
  <c r="T379" i="5" s="1"/>
  <c r="C378" i="5"/>
  <c r="V378" i="5" s="1"/>
  <c r="H378" i="5" s="1"/>
  <c r="B378" i="5"/>
  <c r="C377" i="5"/>
  <c r="V377" i="5" s="1"/>
  <c r="B377" i="5"/>
  <c r="C376" i="5"/>
  <c r="V376" i="5" s="1"/>
  <c r="B376" i="5"/>
  <c r="C375" i="5"/>
  <c r="B375" i="5"/>
  <c r="S375" i="5" s="1"/>
  <c r="C374" i="5"/>
  <c r="V374" i="5" s="1"/>
  <c r="R374" i="5" s="1"/>
  <c r="B374" i="5"/>
  <c r="C373" i="5"/>
  <c r="V373" i="5" s="1"/>
  <c r="G373" i="5" s="1"/>
  <c r="B373" i="5"/>
  <c r="C372" i="5"/>
  <c r="V372" i="5" s="1"/>
  <c r="B372" i="5"/>
  <c r="T372" i="5" s="1"/>
  <c r="C371" i="5"/>
  <c r="B371" i="5"/>
  <c r="S371" i="5" s="1"/>
  <c r="C370" i="5"/>
  <c r="V370" i="5" s="1"/>
  <c r="B370" i="5"/>
  <c r="C369" i="5"/>
  <c r="V369" i="5" s="1"/>
  <c r="B369" i="5"/>
  <c r="C368" i="5"/>
  <c r="V368" i="5" s="1"/>
  <c r="B368" i="5"/>
  <c r="S368" i="5" s="1"/>
  <c r="C367" i="5"/>
  <c r="B367" i="5"/>
  <c r="C366" i="5"/>
  <c r="V366" i="5" s="1"/>
  <c r="B366" i="5"/>
  <c r="C365" i="5"/>
  <c r="V365" i="5" s="1"/>
  <c r="G365" i="5" s="1"/>
  <c r="B365" i="5"/>
  <c r="T365" i="5" s="1"/>
  <c r="C364" i="5"/>
  <c r="V364" i="5" s="1"/>
  <c r="B364" i="5"/>
  <c r="T364" i="5" s="1"/>
  <c r="C363" i="5"/>
  <c r="B363" i="5"/>
  <c r="S363" i="5" s="1"/>
  <c r="C362" i="5"/>
  <c r="V362" i="5" s="1"/>
  <c r="B362" i="5"/>
  <c r="C361" i="5"/>
  <c r="V361" i="5" s="1"/>
  <c r="H361" i="5" s="1"/>
  <c r="B361" i="5"/>
  <c r="C360" i="5"/>
  <c r="V360" i="5" s="1"/>
  <c r="B360" i="5"/>
  <c r="T360" i="5" s="1"/>
  <c r="C359" i="5"/>
  <c r="B359" i="5"/>
  <c r="C358" i="5"/>
  <c r="V358" i="5" s="1"/>
  <c r="B358" i="5"/>
  <c r="V357" i="5"/>
  <c r="V354" i="5"/>
  <c r="J354" i="5" s="1"/>
  <c r="V353" i="5"/>
  <c r="V352" i="5"/>
  <c r="V350" i="5"/>
  <c r="R350" i="5" s="1"/>
  <c r="V349" i="5"/>
  <c r="V346" i="5"/>
  <c r="V345" i="5"/>
  <c r="V342" i="5"/>
  <c r="I342" i="5" s="1"/>
  <c r="V338" i="5"/>
  <c r="V337" i="5"/>
  <c r="V334" i="5"/>
  <c r="V333" i="5"/>
  <c r="V332" i="5"/>
  <c r="V328" i="5"/>
  <c r="V326" i="5"/>
  <c r="V324" i="5"/>
  <c r="V322" i="5"/>
  <c r="J322" i="5" s="1"/>
  <c r="V321" i="5"/>
  <c r="V318" i="5"/>
  <c r="V317" i="5"/>
  <c r="V316" i="5"/>
  <c r="V314" i="5"/>
  <c r="H314" i="5" s="1"/>
  <c r="V313" i="5"/>
  <c r="I313" i="5" s="1"/>
  <c r="V312" i="5"/>
  <c r="V310" i="5"/>
  <c r="I310" i="5" s="1"/>
  <c r="V309" i="5"/>
  <c r="V306" i="5"/>
  <c r="V305" i="5"/>
  <c r="V304" i="5"/>
  <c r="V302" i="5"/>
  <c r="R302" i="5" s="1"/>
  <c r="V301" i="5"/>
  <c r="V300" i="5"/>
  <c r="V298" i="5"/>
  <c r="V297" i="5"/>
  <c r="V296" i="5"/>
  <c r="V295" i="5"/>
  <c r="J295" i="5" s="1"/>
  <c r="V294" i="5"/>
  <c r="I294" i="5" s="1"/>
  <c r="V292" i="5"/>
  <c r="I292" i="5" s="1"/>
  <c r="V291" i="5"/>
  <c r="E291" i="5" s="1"/>
  <c r="V290" i="5"/>
  <c r="V288" i="5"/>
  <c r="V287" i="5"/>
  <c r="V286" i="5"/>
  <c r="V284" i="5"/>
  <c r="I284" i="5" s="1"/>
  <c r="V283" i="5"/>
  <c r="E283" i="5" s="1"/>
  <c r="V282" i="5"/>
  <c r="H282" i="5" s="1"/>
  <c r="V281" i="5"/>
  <c r="V280" i="5"/>
  <c r="V279" i="5"/>
  <c r="J279" i="5" s="1"/>
  <c r="V278" i="5"/>
  <c r="V276" i="5"/>
  <c r="I276" i="5" s="1"/>
  <c r="V275" i="5"/>
  <c r="E275" i="5" s="1"/>
  <c r="V274" i="5"/>
  <c r="E274" i="5" s="1"/>
  <c r="V273" i="5"/>
  <c r="V272" i="5"/>
  <c r="V271" i="5"/>
  <c r="R271" i="5" s="1"/>
  <c r="V270" i="5"/>
  <c r="V268" i="5"/>
  <c r="I268" i="5" s="1"/>
  <c r="V267" i="5"/>
  <c r="E267" i="5" s="1"/>
  <c r="V266" i="5"/>
  <c r="I266" i="5" s="1"/>
  <c r="V264" i="5"/>
  <c r="V263" i="5"/>
  <c r="V262" i="5"/>
  <c r="V260" i="5"/>
  <c r="V252" i="5"/>
  <c r="F252" i="5" s="1"/>
  <c r="V237" i="5"/>
  <c r="V236" i="5"/>
  <c r="V233" i="5"/>
  <c r="V232" i="5"/>
  <c r="V229" i="5"/>
  <c r="V227" i="5"/>
  <c r="E227" i="5" s="1"/>
  <c r="V225" i="5"/>
  <c r="E225" i="5" s="1"/>
  <c r="V219" i="5"/>
  <c r="V217" i="5"/>
  <c r="V216" i="5"/>
  <c r="V213" i="5"/>
  <c r="R213" i="5" s="1"/>
  <c r="V212" i="5"/>
  <c r="V209" i="5"/>
  <c r="V207" i="5"/>
  <c r="V205" i="5"/>
  <c r="R205" i="5" s="1"/>
  <c r="V204" i="5"/>
  <c r="F204" i="5" s="1"/>
  <c r="V202" i="5"/>
  <c r="V197" i="5"/>
  <c r="V195" i="5"/>
  <c r="G195" i="5" s="1"/>
  <c r="V194" i="5"/>
  <c r="F194" i="5" s="1"/>
  <c r="V191" i="5"/>
  <c r="V187" i="5"/>
  <c r="V186" i="5"/>
  <c r="F186" i="5" s="1"/>
  <c r="V183" i="5"/>
  <c r="V182" i="5"/>
  <c r="F182" i="5" s="1"/>
  <c r="V179" i="5"/>
  <c r="V178" i="5"/>
  <c r="F178" i="5" s="1"/>
  <c r="V174" i="5"/>
  <c r="F174" i="5" s="1"/>
  <c r="V170" i="5"/>
  <c r="F170" i="5" s="1"/>
  <c r="V167" i="5"/>
  <c r="V166" i="5"/>
  <c r="F166" i="5" s="1"/>
  <c r="V162" i="5"/>
  <c r="V158" i="5"/>
  <c r="V157" i="5"/>
  <c r="R157" i="5" s="1"/>
  <c r="V155" i="5"/>
  <c r="V154" i="5"/>
  <c r="H154" i="5" s="1"/>
  <c r="V153" i="5"/>
  <c r="R153" i="5" s="1"/>
  <c r="V151" i="5"/>
  <c r="H151" i="5" s="1"/>
  <c r="V147" i="5"/>
  <c r="J147" i="5" s="1"/>
  <c r="V146" i="5"/>
  <c r="V145" i="5"/>
  <c r="V142" i="5"/>
  <c r="V141" i="5"/>
  <c r="V140" i="5"/>
  <c r="V138" i="5"/>
  <c r="V137" i="5"/>
  <c r="V130" i="5"/>
  <c r="V121" i="5"/>
  <c r="V118" i="5"/>
  <c r="V117" i="5"/>
  <c r="V110" i="5"/>
  <c r="V109" i="5"/>
  <c r="F109" i="5" s="1"/>
  <c r="V106" i="5"/>
  <c r="V98" i="5"/>
  <c r="E98" i="5" s="1"/>
  <c r="X98" i="5" s="1"/>
  <c r="V94" i="5"/>
  <c r="V93" i="5"/>
  <c r="G93" i="5" s="1"/>
  <c r="V81" i="5"/>
  <c r="F81" i="5" s="1"/>
  <c r="V79" i="5"/>
  <c r="I79" i="5" s="1"/>
  <c r="V75" i="5"/>
  <c r="E75" i="5" s="1"/>
  <c r="X75" i="5" s="1"/>
  <c r="V67" i="5"/>
  <c r="V66" i="5"/>
  <c r="V51" i="5"/>
  <c r="H51" i="5" s="1"/>
  <c r="V46" i="5"/>
  <c r="F46" i="5" s="1"/>
  <c r="V39" i="5"/>
  <c r="V38" i="5"/>
  <c r="V27" i="5"/>
  <c r="V26" i="5"/>
  <c r="G26" i="5" s="1"/>
  <c r="V19" i="5"/>
  <c r="V18" i="5"/>
  <c r="V15" i="5"/>
  <c r="V11" i="5"/>
  <c r="I11" i="5" s="1"/>
  <c r="V10" i="5"/>
  <c r="V7" i="5"/>
  <c r="I7"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74" i="5"/>
  <c r="T147" i="5"/>
  <c r="AB14" i="5" l="1"/>
  <c r="S457" i="5"/>
  <c r="AB854" i="5"/>
  <c r="AB146" i="5"/>
  <c r="AB120" i="5"/>
  <c r="S817" i="5"/>
  <c r="AB477" i="5"/>
  <c r="AB802" i="5"/>
  <c r="AB458" i="5"/>
  <c r="AB462" i="5"/>
  <c r="T577" i="5"/>
  <c r="T522" i="5"/>
  <c r="S404" i="5"/>
  <c r="S427" i="5"/>
  <c r="T552" i="5"/>
  <c r="S529" i="5"/>
  <c r="T706" i="5"/>
  <c r="AB203" i="5"/>
  <c r="AB791" i="5"/>
  <c r="T449" i="5"/>
  <c r="T637" i="5"/>
  <c r="AB62" i="5"/>
  <c r="T810" i="5"/>
  <c r="AB869" i="5"/>
  <c r="H888" i="5"/>
  <c r="AB39" i="5"/>
  <c r="AB322" i="5"/>
  <c r="AB376" i="5"/>
  <c r="T516" i="5"/>
  <c r="H591" i="5"/>
  <c r="AB708" i="5"/>
  <c r="S719" i="5"/>
  <c r="T726" i="5"/>
  <c r="AB807" i="5"/>
  <c r="T869" i="5"/>
  <c r="AB195" i="5"/>
  <c r="S436" i="5"/>
  <c r="T520" i="5"/>
  <c r="T408" i="5"/>
  <c r="S411" i="5"/>
  <c r="AB460" i="5"/>
  <c r="AB555" i="5"/>
  <c r="T674" i="5"/>
  <c r="T786" i="5"/>
  <c r="S797" i="5"/>
  <c r="AB257" i="5"/>
  <c r="AB359" i="5"/>
  <c r="T521" i="5"/>
  <c r="T655" i="5"/>
  <c r="AB706" i="5"/>
  <c r="AB794" i="5"/>
  <c r="AB852" i="5"/>
  <c r="J294" i="5"/>
  <c r="AB450" i="5"/>
  <c r="S601" i="5"/>
  <c r="F20" i="6"/>
  <c r="F21" i="6"/>
  <c r="E142" i="5"/>
  <c r="X142" i="5" s="1"/>
  <c r="H142" i="5"/>
  <c r="I547" i="5"/>
  <c r="F402" i="5"/>
  <c r="V450" i="5"/>
  <c r="E450" i="5" s="1"/>
  <c r="X450" i="5" s="1"/>
  <c r="AB454" i="5"/>
  <c r="AB541" i="5"/>
  <c r="H863" i="5"/>
  <c r="AB142" i="5"/>
  <c r="H402" i="5"/>
  <c r="F822" i="5"/>
  <c r="AB304" i="5"/>
  <c r="F461" i="5"/>
  <c r="AB514" i="5"/>
  <c r="G526" i="5"/>
  <c r="AB662" i="5"/>
  <c r="V731" i="5"/>
  <c r="E731" i="5" s="1"/>
  <c r="X731" i="5" s="1"/>
  <c r="H271" i="5"/>
  <c r="AB419" i="5"/>
  <c r="AB784" i="5"/>
  <c r="I599" i="5"/>
  <c r="AB535" i="5"/>
  <c r="G686" i="5"/>
  <c r="AB478" i="5"/>
  <c r="AB168" i="5"/>
  <c r="J434" i="5"/>
  <c r="AB442" i="5"/>
  <c r="AB614" i="5"/>
  <c r="AB618" i="5"/>
  <c r="AB824" i="5"/>
  <c r="E839" i="5"/>
  <c r="X839" i="5" s="1"/>
  <c r="AB132" i="5"/>
  <c r="AB191" i="5"/>
  <c r="R298" i="5"/>
  <c r="H298" i="5"/>
  <c r="R847" i="5"/>
  <c r="I847" i="5"/>
  <c r="S829" i="5"/>
  <c r="T829" i="5"/>
  <c r="T603" i="5"/>
  <c r="S603" i="5"/>
  <c r="I414" i="5"/>
  <c r="H414" i="5"/>
  <c r="S658" i="5"/>
  <c r="T658" i="5"/>
  <c r="G778" i="5"/>
  <c r="E778" i="5"/>
  <c r="X778" i="5" s="1"/>
  <c r="T557" i="5"/>
  <c r="S557" i="5"/>
  <c r="V586" i="5"/>
  <c r="G586" i="5" s="1"/>
  <c r="T872" i="5"/>
  <c r="S872" i="5"/>
  <c r="AB182" i="5"/>
  <c r="E462" i="5"/>
  <c r="X462" i="5" s="1"/>
  <c r="R462" i="5"/>
  <c r="H462" i="5"/>
  <c r="F462" i="5"/>
  <c r="H469" i="5"/>
  <c r="F469" i="5"/>
  <c r="V678" i="5"/>
  <c r="J678" i="5" s="1"/>
  <c r="S823" i="5"/>
  <c r="T823" i="5"/>
  <c r="I638" i="5"/>
  <c r="H638" i="5"/>
  <c r="F638" i="5"/>
  <c r="V71" i="5"/>
  <c r="E71" i="5" s="1"/>
  <c r="X71" i="5" s="1"/>
  <c r="AB71" i="5"/>
  <c r="R287" i="5"/>
  <c r="J287" i="5"/>
  <c r="G376" i="5"/>
  <c r="F376" i="5"/>
  <c r="I394" i="5"/>
  <c r="R394" i="5"/>
  <c r="S518" i="5"/>
  <c r="T518" i="5"/>
  <c r="R539" i="5"/>
  <c r="H539" i="5"/>
  <c r="R309" i="5"/>
  <c r="I309" i="5"/>
  <c r="I610" i="5"/>
  <c r="J610" i="5"/>
  <c r="R873" i="5"/>
  <c r="H873" i="5"/>
  <c r="AB34" i="5"/>
  <c r="J271" i="5"/>
  <c r="AB332" i="5"/>
  <c r="S455" i="5"/>
  <c r="S463" i="5"/>
  <c r="S473" i="5"/>
  <c r="AB603" i="5"/>
  <c r="T651" i="5"/>
  <c r="AB681" i="5"/>
  <c r="S687" i="5"/>
  <c r="T690" i="5"/>
  <c r="AB752" i="5"/>
  <c r="T785" i="5"/>
  <c r="T794" i="5"/>
  <c r="AB823" i="5"/>
  <c r="AB47" i="5"/>
  <c r="AB78" i="5"/>
  <c r="AB160" i="5"/>
  <c r="R295" i="5"/>
  <c r="AB318" i="5"/>
  <c r="S678" i="5"/>
  <c r="H769" i="5"/>
  <c r="H779" i="5"/>
  <c r="AB795" i="5"/>
  <c r="AB31" i="5"/>
  <c r="I75" i="5"/>
  <c r="AB85" i="5"/>
  <c r="H98" i="5"/>
  <c r="AB212" i="5"/>
  <c r="V231" i="5"/>
  <c r="H231" i="5" s="1"/>
  <c r="V392" i="5"/>
  <c r="G392" i="5" s="1"/>
  <c r="S488" i="5"/>
  <c r="T537" i="5"/>
  <c r="AB544" i="5"/>
  <c r="AB558" i="5"/>
  <c r="J575" i="5"/>
  <c r="G584" i="5"/>
  <c r="AB587" i="5"/>
  <c r="AB591" i="5"/>
  <c r="AB714" i="5"/>
  <c r="AB285" i="5"/>
  <c r="S403" i="5"/>
  <c r="S428" i="5"/>
  <c r="S565" i="5"/>
  <c r="AB585" i="5"/>
  <c r="T587" i="5"/>
  <c r="T613" i="5"/>
  <c r="S643" i="5"/>
  <c r="T666" i="5"/>
  <c r="AB669" i="5"/>
  <c r="T682" i="5"/>
  <c r="S714" i="5"/>
  <c r="G727" i="5"/>
  <c r="T730" i="5"/>
  <c r="H839" i="5"/>
  <c r="G851" i="5"/>
  <c r="R870" i="5"/>
  <c r="AB89" i="5"/>
  <c r="AB136" i="5"/>
  <c r="AB292" i="5"/>
  <c r="I390" i="5"/>
  <c r="S395" i="5"/>
  <c r="H398" i="5"/>
  <c r="H413" i="5"/>
  <c r="AB482" i="5"/>
  <c r="S679" i="5"/>
  <c r="G718" i="5"/>
  <c r="T743" i="5"/>
  <c r="S824" i="5"/>
  <c r="I839" i="5"/>
  <c r="G861" i="5"/>
  <c r="G884" i="5"/>
  <c r="V55" i="5"/>
  <c r="E55" i="5" s="1"/>
  <c r="X55" i="5" s="1"/>
  <c r="AB330" i="5"/>
  <c r="V336" i="5"/>
  <c r="G336" i="5" s="1"/>
  <c r="H373" i="5"/>
  <c r="R390" i="5"/>
  <c r="AB396" i="5"/>
  <c r="E406" i="5"/>
  <c r="X406" i="5" s="1"/>
  <c r="AB420" i="5"/>
  <c r="AB449" i="5"/>
  <c r="G469" i="5"/>
  <c r="T496" i="5"/>
  <c r="J535" i="5"/>
  <c r="T541" i="5"/>
  <c r="T573" i="5"/>
  <c r="R579" i="5"/>
  <c r="J591" i="5"/>
  <c r="AB611" i="5"/>
  <c r="S621" i="5"/>
  <c r="T635" i="5"/>
  <c r="T647" i="5"/>
  <c r="T784" i="5"/>
  <c r="T793" i="5"/>
  <c r="R839" i="5"/>
  <c r="S849" i="5"/>
  <c r="I855" i="5"/>
  <c r="AB12" i="5"/>
  <c r="AB121" i="5"/>
  <c r="AB128" i="5"/>
  <c r="G271" i="5"/>
  <c r="G292" i="5"/>
  <c r="S359" i="5"/>
  <c r="AB452" i="5"/>
  <c r="AB466" i="5"/>
  <c r="AB487" i="5"/>
  <c r="AB539" i="5"/>
  <c r="G618" i="5"/>
  <c r="AB622" i="5"/>
  <c r="H703" i="5"/>
  <c r="AB738" i="5"/>
  <c r="H761" i="5"/>
  <c r="G831" i="5"/>
  <c r="S852" i="5"/>
  <c r="AB252" i="5"/>
  <c r="I237" i="5"/>
  <c r="H237" i="5"/>
  <c r="AB94" i="5"/>
  <c r="E106" i="5"/>
  <c r="X106" i="5" s="1"/>
  <c r="H106" i="5"/>
  <c r="G106" i="5"/>
  <c r="E51" i="5"/>
  <c r="X51" i="5" s="1"/>
  <c r="F51" i="5"/>
  <c r="I278" i="5"/>
  <c r="J278" i="5"/>
  <c r="G357" i="5"/>
  <c r="F357" i="5"/>
  <c r="AB164" i="5"/>
  <c r="R306" i="5"/>
  <c r="J306" i="5"/>
  <c r="T306" i="5" s="1"/>
  <c r="I306" i="5"/>
  <c r="E306" i="5"/>
  <c r="AB312" i="5"/>
  <c r="S415" i="5"/>
  <c r="T415" i="5"/>
  <c r="AB105" i="5"/>
  <c r="V105" i="5"/>
  <c r="F105" i="5" s="1"/>
  <c r="R141" i="5"/>
  <c r="H141" i="5"/>
  <c r="J141" i="5"/>
  <c r="R263" i="5"/>
  <c r="H263" i="5"/>
  <c r="H326" i="5"/>
  <c r="I326" i="5"/>
  <c r="V329" i="5"/>
  <c r="I329" i="5" s="1"/>
  <c r="AB329" i="5"/>
  <c r="V401" i="5"/>
  <c r="G401" i="5" s="1"/>
  <c r="AB401" i="5"/>
  <c r="T699" i="5"/>
  <c r="S699" i="5"/>
  <c r="AB770" i="5"/>
  <c r="V770" i="5"/>
  <c r="H770" i="5" s="1"/>
  <c r="V23" i="5"/>
  <c r="G23" i="5" s="1"/>
  <c r="AB23" i="5"/>
  <c r="AB30" i="5"/>
  <c r="V30" i="5"/>
  <c r="G30" i="5" s="1"/>
  <c r="AB70" i="5"/>
  <c r="V70" i="5"/>
  <c r="F70" i="5" s="1"/>
  <c r="AB240" i="5"/>
  <c r="R346" i="5"/>
  <c r="E346" i="5"/>
  <c r="X346" i="5" s="1"/>
  <c r="I346" i="5"/>
  <c r="J346" i="5"/>
  <c r="T346" i="5" s="1"/>
  <c r="AB349" i="5"/>
  <c r="I426" i="5"/>
  <c r="R426" i="5"/>
  <c r="H426" i="5"/>
  <c r="F426" i="5"/>
  <c r="E426" i="5"/>
  <c r="X426" i="5" s="1"/>
  <c r="J426" i="5"/>
  <c r="T595" i="5"/>
  <c r="S595" i="5"/>
  <c r="AB625" i="5"/>
  <c r="T625" i="5"/>
  <c r="S625" i="5"/>
  <c r="E27" i="5"/>
  <c r="X27" i="5" s="1"/>
  <c r="F27" i="5"/>
  <c r="E67" i="5"/>
  <c r="X67" i="5" s="1"/>
  <c r="F67" i="5"/>
  <c r="AB124" i="5"/>
  <c r="V124" i="5"/>
  <c r="R124" i="5" s="1"/>
  <c r="I236" i="5"/>
  <c r="G236" i="5"/>
  <c r="G316" i="5"/>
  <c r="S461" i="5"/>
  <c r="T461" i="5"/>
  <c r="H27" i="5"/>
  <c r="I67" i="5"/>
  <c r="I429" i="5"/>
  <c r="F429" i="5"/>
  <c r="AB8" i="5"/>
  <c r="G27" i="5"/>
  <c r="G51" i="5"/>
  <c r="G67" i="5"/>
  <c r="AB75" i="5"/>
  <c r="AB110" i="5"/>
  <c r="AB126" i="5"/>
  <c r="AB134" i="5"/>
  <c r="J151" i="5"/>
  <c r="AB156" i="5"/>
  <c r="AB180" i="5"/>
  <c r="H287" i="5"/>
  <c r="J378" i="5"/>
  <c r="I378" i="5"/>
  <c r="F381" i="5"/>
  <c r="I398" i="5"/>
  <c r="J398" i="5"/>
  <c r="F398" i="5"/>
  <c r="E398" i="5"/>
  <c r="X398" i="5" s="1"/>
  <c r="F442" i="5"/>
  <c r="E454" i="5"/>
  <c r="X454" i="5" s="1"/>
  <c r="R454" i="5"/>
  <c r="J454" i="5"/>
  <c r="H454" i="5"/>
  <c r="G454" i="5"/>
  <c r="V573" i="5"/>
  <c r="F573" i="5" s="1"/>
  <c r="V594" i="5"/>
  <c r="G594" i="5" s="1"/>
  <c r="V646" i="5"/>
  <c r="E646" i="5" s="1"/>
  <c r="X646" i="5" s="1"/>
  <c r="E739" i="5"/>
  <c r="X739" i="5" s="1"/>
  <c r="J739" i="5"/>
  <c r="F739" i="5"/>
  <c r="AB50" i="5"/>
  <c r="V85" i="5"/>
  <c r="E85" i="5" s="1"/>
  <c r="X85" i="5" s="1"/>
  <c r="AB135" i="5"/>
  <c r="AB208" i="5"/>
  <c r="I410" i="5"/>
  <c r="R410" i="5"/>
  <c r="S641" i="5"/>
  <c r="AB641" i="5"/>
  <c r="T641" i="5"/>
  <c r="T731" i="5"/>
  <c r="S731" i="5"/>
  <c r="S768" i="5"/>
  <c r="AB768" i="5"/>
  <c r="AB790" i="5"/>
  <c r="V790" i="5"/>
  <c r="E790" i="5" s="1"/>
  <c r="X790" i="5" s="1"/>
  <c r="AB26" i="5"/>
  <c r="AB27" i="5"/>
  <c r="AB67" i="5"/>
  <c r="G187" i="5"/>
  <c r="AB260" i="5"/>
  <c r="E266" i="5"/>
  <c r="AB269" i="5"/>
  <c r="E302" i="5"/>
  <c r="G317" i="5"/>
  <c r="AB325" i="5"/>
  <c r="E342" i="5"/>
  <c r="X342" i="5" s="1"/>
  <c r="T399" i="5"/>
  <c r="S399" i="5"/>
  <c r="T437" i="5"/>
  <c r="AB437" i="5"/>
  <c r="E574" i="5"/>
  <c r="X574" i="5" s="1"/>
  <c r="F574" i="5"/>
  <c r="I574" i="5"/>
  <c r="H574" i="5"/>
  <c r="V602" i="5"/>
  <c r="G602" i="5" s="1"/>
  <c r="S741" i="5"/>
  <c r="T741" i="5"/>
  <c r="R842" i="5"/>
  <c r="E842" i="5"/>
  <c r="X842" i="5" s="1"/>
  <c r="AB10" i="5"/>
  <c r="AB15" i="5"/>
  <c r="G39" i="5"/>
  <c r="V50" i="5"/>
  <c r="F50" i="5" s="1"/>
  <c r="V63" i="5"/>
  <c r="I63" i="5" s="1"/>
  <c r="AB73" i="5"/>
  <c r="F75" i="5"/>
  <c r="G81" i="5"/>
  <c r="AB150" i="5"/>
  <c r="G167" i="5"/>
  <c r="AB178" i="5"/>
  <c r="H213" i="5"/>
  <c r="AB249" i="5"/>
  <c r="AB264" i="5"/>
  <c r="AB323" i="5"/>
  <c r="AB326" i="5"/>
  <c r="I361" i="5"/>
  <c r="G368" i="5"/>
  <c r="F368" i="5"/>
  <c r="T409" i="5"/>
  <c r="AB409" i="5"/>
  <c r="G574" i="5"/>
  <c r="R586" i="5"/>
  <c r="J586" i="5"/>
  <c r="J842" i="5"/>
  <c r="G46" i="5"/>
  <c r="H55" i="5"/>
  <c r="G75" i="5"/>
  <c r="G98" i="5"/>
  <c r="F142" i="5"/>
  <c r="AB176" i="5"/>
  <c r="AB211" i="5"/>
  <c r="I225" i="5"/>
  <c r="V240" i="5"/>
  <c r="G240" i="5" s="1"/>
  <c r="AB287" i="5"/>
  <c r="R342" i="5"/>
  <c r="J342" i="5"/>
  <c r="T342" i="5" s="1"/>
  <c r="G470" i="5"/>
  <c r="F470" i="5"/>
  <c r="T474" i="5"/>
  <c r="AB474" i="5"/>
  <c r="I596" i="5"/>
  <c r="R596" i="5"/>
  <c r="J596" i="5"/>
  <c r="V654" i="5"/>
  <c r="T694" i="5"/>
  <c r="S694" i="5"/>
  <c r="R858" i="5"/>
  <c r="F858" i="5"/>
  <c r="AB167" i="5"/>
  <c r="J362" i="5"/>
  <c r="H362" i="5"/>
  <c r="T373" i="5"/>
  <c r="AB373" i="5"/>
  <c r="T435" i="5"/>
  <c r="S435" i="5"/>
  <c r="T445" i="5"/>
  <c r="AB445" i="5"/>
  <c r="S445" i="5"/>
  <c r="F713" i="5"/>
  <c r="R713" i="5"/>
  <c r="E713" i="5"/>
  <c r="X713" i="5" s="1"/>
  <c r="R729" i="5"/>
  <c r="F729" i="5"/>
  <c r="R762" i="5"/>
  <c r="J762" i="5"/>
  <c r="I762" i="5"/>
  <c r="E762" i="5"/>
  <c r="X762" i="5" s="1"/>
  <c r="G179" i="5"/>
  <c r="AB220" i="5"/>
  <c r="AB253" i="5"/>
  <c r="R279" i="5"/>
  <c r="G287" i="5"/>
  <c r="S407" i="5"/>
  <c r="S420" i="5"/>
  <c r="T424" i="5"/>
  <c r="S424" i="5"/>
  <c r="V578" i="5"/>
  <c r="G578" i="5" s="1"/>
  <c r="I634" i="5"/>
  <c r="R634" i="5"/>
  <c r="J634" i="5"/>
  <c r="H634" i="5"/>
  <c r="G634" i="5"/>
  <c r="F634" i="5"/>
  <c r="E634" i="5"/>
  <c r="X634" i="5" s="1"/>
  <c r="I662" i="5"/>
  <c r="H662" i="5"/>
  <c r="F745" i="5"/>
  <c r="R745" i="5"/>
  <c r="E745" i="5"/>
  <c r="X745" i="5" s="1"/>
  <c r="S760" i="5"/>
  <c r="AB760" i="5"/>
  <c r="T839" i="5"/>
  <c r="AB839" i="5"/>
  <c r="AB352" i="5"/>
  <c r="AB375" i="5"/>
  <c r="AB393" i="5"/>
  <c r="AB397" i="5"/>
  <c r="AB411" i="5"/>
  <c r="AB417" i="5"/>
  <c r="T423" i="5"/>
  <c r="S447" i="5"/>
  <c r="J462" i="5"/>
  <c r="AB483" i="5"/>
  <c r="AB491" i="5"/>
  <c r="S493" i="5"/>
  <c r="S505" i="5"/>
  <c r="T526" i="5"/>
  <c r="AB534" i="5"/>
  <c r="AB547" i="5"/>
  <c r="AB551" i="5"/>
  <c r="AB583" i="5"/>
  <c r="AB595" i="5"/>
  <c r="J599" i="5"/>
  <c r="AB615" i="5"/>
  <c r="AB699" i="5"/>
  <c r="S715" i="5"/>
  <c r="S718" i="5"/>
  <c r="AB722" i="5"/>
  <c r="J778" i="5"/>
  <c r="AB782" i="5"/>
  <c r="V802" i="5"/>
  <c r="H802" i="5" s="1"/>
  <c r="T805" i="5"/>
  <c r="AB810" i="5"/>
  <c r="R822" i="5"/>
  <c r="S840" i="5"/>
  <c r="AB845" i="5"/>
  <c r="T850" i="5"/>
  <c r="T852" i="5"/>
  <c r="V854" i="5"/>
  <c r="H861" i="5"/>
  <c r="I863" i="5"/>
  <c r="T686" i="5"/>
  <c r="J863" i="5"/>
  <c r="AB355" i="5"/>
  <c r="AB388" i="5"/>
  <c r="AB405" i="5"/>
  <c r="AB443" i="5"/>
  <c r="AB486" i="5"/>
  <c r="AB492" i="5"/>
  <c r="S512" i="5"/>
  <c r="AB546" i="5"/>
  <c r="T574" i="5"/>
  <c r="T578" i="5"/>
  <c r="H583" i="5"/>
  <c r="S619" i="5"/>
  <c r="R628" i="5"/>
  <c r="V642" i="5"/>
  <c r="G642" i="5" s="1"/>
  <c r="T663" i="5"/>
  <c r="F666" i="5"/>
  <c r="G671" i="5"/>
  <c r="S681" i="5"/>
  <c r="AB686" i="5"/>
  <c r="S707" i="5"/>
  <c r="AB710" i="5"/>
  <c r="AB718" i="5"/>
  <c r="I727" i="5"/>
  <c r="I731" i="5"/>
  <c r="AB744" i="5"/>
  <c r="V752" i="5"/>
  <c r="G752" i="5" s="1"/>
  <c r="G754" i="5"/>
  <c r="AB777" i="5"/>
  <c r="AB778" i="5"/>
  <c r="AB798" i="5"/>
  <c r="AB806" i="5"/>
  <c r="AB811" i="5"/>
  <c r="E825" i="5"/>
  <c r="X825" i="5" s="1"/>
  <c r="AB828" i="5"/>
  <c r="S468" i="5"/>
  <c r="S489" i="5"/>
  <c r="T530" i="5"/>
  <c r="T546" i="5"/>
  <c r="T548" i="5"/>
  <c r="S561" i="5"/>
  <c r="I583" i="5"/>
  <c r="G592" i="5"/>
  <c r="G596" i="5"/>
  <c r="S609" i="5"/>
  <c r="S611" i="5"/>
  <c r="S639" i="5"/>
  <c r="T645" i="5"/>
  <c r="G650" i="5"/>
  <c r="G666" i="5"/>
  <c r="I671" i="5"/>
  <c r="S697" i="5"/>
  <c r="S710" i="5"/>
  <c r="S723" i="5"/>
  <c r="S781" i="5"/>
  <c r="S796" i="5"/>
  <c r="T798" i="5"/>
  <c r="S801" i="5"/>
  <c r="T806" i="5"/>
  <c r="T809" i="5"/>
  <c r="T818" i="5"/>
  <c r="S821" i="5"/>
  <c r="T834" i="5"/>
  <c r="T843" i="5"/>
  <c r="J846" i="5"/>
  <c r="S853" i="5"/>
  <c r="T877" i="5"/>
  <c r="AB336" i="5"/>
  <c r="AB348" i="5"/>
  <c r="AB357" i="5"/>
  <c r="AB365" i="5"/>
  <c r="T371" i="5"/>
  <c r="G388" i="5"/>
  <c r="E390" i="5"/>
  <c r="X390" i="5" s="1"/>
  <c r="H394" i="5"/>
  <c r="AB404" i="5"/>
  <c r="AB433" i="5"/>
  <c r="T443" i="5"/>
  <c r="AB446" i="5"/>
  <c r="T453" i="5"/>
  <c r="AB457" i="5"/>
  <c r="T459" i="5"/>
  <c r="S465" i="5"/>
  <c r="AB481" i="5"/>
  <c r="S492" i="5"/>
  <c r="T525" i="5"/>
  <c r="T533" i="5"/>
  <c r="AB538" i="5"/>
  <c r="J583" i="5"/>
  <c r="AB599" i="5"/>
  <c r="T611" i="5"/>
  <c r="G638" i="5"/>
  <c r="J650" i="5"/>
  <c r="J671" i="5"/>
  <c r="AB678" i="5"/>
  <c r="AB679" i="5"/>
  <c r="G703" i="5"/>
  <c r="V714" i="5"/>
  <c r="G714" i="5" s="1"/>
  <c r="F726" i="5"/>
  <c r="T744" i="5"/>
  <c r="AB818" i="5"/>
  <c r="G825" i="5"/>
  <c r="S851" i="5"/>
  <c r="H855" i="5"/>
  <c r="G858" i="5"/>
  <c r="T881" i="5"/>
  <c r="I884" i="5"/>
  <c r="AB530" i="5"/>
  <c r="V588" i="5"/>
  <c r="H588" i="5" s="1"/>
  <c r="AB645" i="5"/>
  <c r="AB671" i="5"/>
  <c r="G735" i="5"/>
  <c r="S376" i="5"/>
  <c r="AB425" i="5"/>
  <c r="G442" i="5"/>
  <c r="G462" i="5"/>
  <c r="AB479" i="5"/>
  <c r="AB496" i="5"/>
  <c r="AB523" i="5"/>
  <c r="T544" i="5"/>
  <c r="H547" i="5"/>
  <c r="AB562" i="5"/>
  <c r="I575" i="5"/>
  <c r="J579" i="5"/>
  <c r="I591" i="5"/>
  <c r="H599" i="5"/>
  <c r="V604" i="5"/>
  <c r="R604" i="5" s="1"/>
  <c r="S607" i="5"/>
  <c r="AB621" i="5"/>
  <c r="J638" i="5"/>
  <c r="AB672" i="5"/>
  <c r="AB687" i="5"/>
  <c r="S722" i="5"/>
  <c r="AB726" i="5"/>
  <c r="AB730" i="5"/>
  <c r="H753" i="5"/>
  <c r="H771" i="5"/>
  <c r="I779" i="5"/>
  <c r="V786" i="5"/>
  <c r="G786" i="5" s="1"/>
  <c r="V794" i="5"/>
  <c r="I794" i="5" s="1"/>
  <c r="G822" i="5"/>
  <c r="AB829" i="5"/>
  <c r="S855" i="5"/>
  <c r="T858" i="5"/>
  <c r="G863" i="5"/>
  <c r="AB865" i="5"/>
  <c r="AB226" i="5"/>
  <c r="F18" i="5"/>
  <c r="E18" i="5"/>
  <c r="X18" i="5" s="1"/>
  <c r="AB51" i="5"/>
  <c r="J474" i="5"/>
  <c r="H474" i="5"/>
  <c r="F474" i="5"/>
  <c r="I474" i="5"/>
  <c r="G474" i="5"/>
  <c r="T502" i="5"/>
  <c r="AB502" i="5"/>
  <c r="E118" i="5"/>
  <c r="X118" i="5" s="1"/>
  <c r="H118" i="5"/>
  <c r="F118" i="5"/>
  <c r="I118" i="5"/>
  <c r="AB11" i="5"/>
  <c r="V82" i="5"/>
  <c r="G82" i="5" s="1"/>
  <c r="I121" i="5"/>
  <c r="G121" i="5"/>
  <c r="F121" i="5"/>
  <c r="E121" i="5"/>
  <c r="X121" i="5" s="1"/>
  <c r="R137" i="5"/>
  <c r="J137" i="5"/>
  <c r="H137" i="5"/>
  <c r="F137" i="5"/>
  <c r="V163" i="5"/>
  <c r="I163" i="5" s="1"/>
  <c r="AB163" i="5"/>
  <c r="AB166" i="5"/>
  <c r="AB192" i="5"/>
  <c r="V200" i="5"/>
  <c r="F200" i="5" s="1"/>
  <c r="AB256" i="5"/>
  <c r="V256" i="5"/>
  <c r="G256" i="5" s="1"/>
  <c r="V35" i="5"/>
  <c r="J35" i="5" s="1"/>
  <c r="G79" i="5"/>
  <c r="AB113" i="5"/>
  <c r="V113" i="5"/>
  <c r="F113" i="5" s="1"/>
  <c r="AB122" i="5"/>
  <c r="V248" i="5"/>
  <c r="G248" i="5" s="1"/>
  <c r="I262" i="5"/>
  <c r="J262" i="5"/>
  <c r="E262" i="5"/>
  <c r="X262" i="5" s="1"/>
  <c r="R262" i="5"/>
  <c r="R334" i="5"/>
  <c r="J334" i="5"/>
  <c r="I334" i="5"/>
  <c r="H334" i="5"/>
  <c r="E334" i="5"/>
  <c r="X334" i="5" s="1"/>
  <c r="G345" i="5"/>
  <c r="I345" i="5"/>
  <c r="H345" i="5"/>
  <c r="G19" i="5"/>
  <c r="AB22" i="5"/>
  <c r="V22" i="5"/>
  <c r="E22" i="5" s="1"/>
  <c r="X22" i="5" s="1"/>
  <c r="V90" i="5"/>
  <c r="G90" i="5" s="1"/>
  <c r="E110" i="5"/>
  <c r="X110" i="5" s="1"/>
  <c r="I110" i="5"/>
  <c r="H110" i="5"/>
  <c r="G110" i="5"/>
  <c r="F110" i="5"/>
  <c r="G117" i="5"/>
  <c r="F117" i="5"/>
  <c r="V171" i="5"/>
  <c r="G171" i="5" s="1"/>
  <c r="AB171" i="5"/>
  <c r="AB190" i="5"/>
  <c r="V190" i="5"/>
  <c r="F190" i="5" s="1"/>
  <c r="AB202" i="5"/>
  <c r="E328" i="5"/>
  <c r="E15" i="5"/>
  <c r="X15" i="5" s="1"/>
  <c r="H15" i="5"/>
  <c r="E19" i="5"/>
  <c r="X19" i="5" s="1"/>
  <c r="I19" i="5"/>
  <c r="H19" i="5"/>
  <c r="F19" i="5"/>
  <c r="AB29" i="5"/>
  <c r="AB59" i="5"/>
  <c r="E79" i="5"/>
  <c r="X79" i="5" s="1"/>
  <c r="H79" i="5"/>
  <c r="F79" i="5"/>
  <c r="AB102" i="5"/>
  <c r="V114" i="5"/>
  <c r="G114" i="5" s="1"/>
  <c r="AB129" i="5"/>
  <c r="V159" i="5"/>
  <c r="H159" i="5" s="1"/>
  <c r="AB159" i="5"/>
  <c r="AB194" i="5"/>
  <c r="F202" i="5"/>
  <c r="E202" i="5"/>
  <c r="X202" i="5" s="1"/>
  <c r="E229" i="5"/>
  <c r="X229" i="5" s="1"/>
  <c r="R229" i="5"/>
  <c r="J229" i="5"/>
  <c r="H229" i="5"/>
  <c r="F229" i="5"/>
  <c r="F15" i="5"/>
  <c r="AB19" i="5"/>
  <c r="AB25" i="5"/>
  <c r="AB42" i="5"/>
  <c r="V42" i="5"/>
  <c r="F42" i="5" s="1"/>
  <c r="AB54" i="5"/>
  <c r="V54" i="5"/>
  <c r="R54" i="5" s="1"/>
  <c r="V59" i="5"/>
  <c r="G59" i="5" s="1"/>
  <c r="V102" i="5"/>
  <c r="J102" i="5" s="1"/>
  <c r="AB175" i="5"/>
  <c r="E205" i="5"/>
  <c r="X205" i="5" s="1"/>
  <c r="J205" i="5"/>
  <c r="R282" i="5"/>
  <c r="F282" i="5"/>
  <c r="E282" i="5"/>
  <c r="J282" i="5"/>
  <c r="I282" i="5"/>
  <c r="G15" i="5"/>
  <c r="AB18" i="5"/>
  <c r="G18" i="5"/>
  <c r="H23" i="5"/>
  <c r="E39" i="5"/>
  <c r="X39" i="5" s="1"/>
  <c r="I39" i="5"/>
  <c r="H39" i="5"/>
  <c r="F39" i="5"/>
  <c r="AB74" i="5"/>
  <c r="V74" i="5"/>
  <c r="F74" i="5" s="1"/>
  <c r="AB97" i="5"/>
  <c r="V97" i="5"/>
  <c r="E97" i="5" s="1"/>
  <c r="X97" i="5" s="1"/>
  <c r="V175" i="5"/>
  <c r="G175" i="5" s="1"/>
  <c r="AB188" i="5"/>
  <c r="I232" i="5"/>
  <c r="H232" i="5"/>
  <c r="R297" i="5"/>
  <c r="I297" i="5"/>
  <c r="R305" i="5"/>
  <c r="I305" i="5"/>
  <c r="I15" i="5"/>
  <c r="V43" i="5"/>
  <c r="G43" i="5" s="1"/>
  <c r="AB82" i="5"/>
  <c r="AB92" i="5"/>
  <c r="E94" i="5"/>
  <c r="X94" i="5" s="1"/>
  <c r="I94" i="5"/>
  <c r="H94" i="5"/>
  <c r="G94" i="5"/>
  <c r="F94" i="5"/>
  <c r="G118" i="5"/>
  <c r="AB127" i="5"/>
  <c r="V143" i="5"/>
  <c r="I143" i="5" s="1"/>
  <c r="AB143" i="5"/>
  <c r="AB179" i="5"/>
  <c r="AB200" i="5"/>
  <c r="G232" i="5"/>
  <c r="AB261" i="5"/>
  <c r="V31" i="5"/>
  <c r="G31" i="5" s="1"/>
  <c r="V47" i="5"/>
  <c r="G47" i="5" s="1"/>
  <c r="I55" i="5"/>
  <c r="AB61" i="5"/>
  <c r="V62" i="5"/>
  <c r="F62" i="5" s="1"/>
  <c r="AB63" i="5"/>
  <c r="AB66" i="5"/>
  <c r="H67" i="5"/>
  <c r="H75" i="5"/>
  <c r="V78" i="5"/>
  <c r="F78" i="5" s="1"/>
  <c r="AB79" i="5"/>
  <c r="AB81" i="5"/>
  <c r="V86" i="5"/>
  <c r="J86" i="5" s="1"/>
  <c r="I98" i="5"/>
  <c r="I106" i="5"/>
  <c r="AB118" i="5"/>
  <c r="AB130" i="5"/>
  <c r="J142" i="5"/>
  <c r="V150" i="5"/>
  <c r="R150" i="5" s="1"/>
  <c r="AB151" i="5"/>
  <c r="AB155" i="5"/>
  <c r="AB186" i="5"/>
  <c r="AB196" i="5"/>
  <c r="AB198" i="5"/>
  <c r="AB206" i="5"/>
  <c r="AB218" i="5"/>
  <c r="E237" i="5"/>
  <c r="X237" i="5" s="1"/>
  <c r="R237" i="5"/>
  <c r="J237" i="5"/>
  <c r="F237" i="5"/>
  <c r="R266" i="5"/>
  <c r="J266" i="5"/>
  <c r="H266" i="5"/>
  <c r="F266" i="5"/>
  <c r="AB315" i="5"/>
  <c r="AB317" i="5"/>
  <c r="I322" i="5"/>
  <c r="H322" i="5"/>
  <c r="E322" i="5"/>
  <c r="X322" i="5" s="1"/>
  <c r="R322" i="5"/>
  <c r="I337" i="5"/>
  <c r="H337" i="5"/>
  <c r="R370" i="5"/>
  <c r="F370" i="5"/>
  <c r="J370" i="5"/>
  <c r="I370" i="5"/>
  <c r="H370" i="5"/>
  <c r="E370" i="5"/>
  <c r="X370" i="5" s="1"/>
  <c r="V432" i="5"/>
  <c r="F432" i="5" s="1"/>
  <c r="AB86" i="5"/>
  <c r="R273" i="5"/>
  <c r="I273" i="5"/>
  <c r="V289" i="5"/>
  <c r="G289" i="5" s="1"/>
  <c r="V341" i="5"/>
  <c r="G341" i="5" s="1"/>
  <c r="J350" i="5"/>
  <c r="I350" i="5"/>
  <c r="H350" i="5"/>
  <c r="F350" i="5"/>
  <c r="E350" i="5"/>
  <c r="X350" i="5" s="1"/>
  <c r="G377" i="5"/>
  <c r="F377" i="5"/>
  <c r="I377" i="5"/>
  <c r="H377" i="5"/>
  <c r="J418" i="5"/>
  <c r="I418" i="5"/>
  <c r="E418" i="5"/>
  <c r="X418" i="5" s="1"/>
  <c r="R418" i="5"/>
  <c r="H418" i="5"/>
  <c r="F418" i="5"/>
  <c r="T497" i="5"/>
  <c r="S497" i="5"/>
  <c r="AB41" i="5"/>
  <c r="AB55" i="5"/>
  <c r="AB58" i="5"/>
  <c r="AB98" i="5"/>
  <c r="AB101" i="5"/>
  <c r="AB106" i="5"/>
  <c r="AB109" i="5"/>
  <c r="AB112" i="5"/>
  <c r="AB172" i="5"/>
  <c r="G183" i="5"/>
  <c r="G227" i="5"/>
  <c r="J227" i="5"/>
  <c r="F227" i="5"/>
  <c r="AB236" i="5"/>
  <c r="G281" i="5"/>
  <c r="AB284" i="5"/>
  <c r="H317" i="5"/>
  <c r="I317" i="5"/>
  <c r="G385" i="5"/>
  <c r="F385" i="5"/>
  <c r="I385" i="5"/>
  <c r="H385" i="5"/>
  <c r="G421" i="5"/>
  <c r="I421" i="5"/>
  <c r="F421" i="5"/>
  <c r="H421" i="5"/>
  <c r="T441" i="5"/>
  <c r="S441" i="5"/>
  <c r="AB216" i="5"/>
  <c r="E233" i="5"/>
  <c r="X233" i="5" s="1"/>
  <c r="J233" i="5"/>
  <c r="I233" i="5"/>
  <c r="H233" i="5"/>
  <c r="R281" i="5"/>
  <c r="I281" i="5"/>
  <c r="I286" i="5"/>
  <c r="R286" i="5"/>
  <c r="R290" i="5"/>
  <c r="J290" i="5"/>
  <c r="I290" i="5"/>
  <c r="F290" i="5"/>
  <c r="E290" i="5"/>
  <c r="R338" i="5"/>
  <c r="J338" i="5"/>
  <c r="I338" i="5"/>
  <c r="H338" i="5"/>
  <c r="E338" i="5"/>
  <c r="X338" i="5" s="1"/>
  <c r="V356" i="5"/>
  <c r="I27" i="5"/>
  <c r="V34" i="5"/>
  <c r="J34" i="5" s="1"/>
  <c r="AB35" i="5"/>
  <c r="AB38" i="5"/>
  <c r="AB43" i="5"/>
  <c r="AB46" i="5"/>
  <c r="AB49" i="5"/>
  <c r="I51" i="5"/>
  <c r="I71" i="5"/>
  <c r="AB88" i="5"/>
  <c r="V89" i="5"/>
  <c r="G89" i="5" s="1"/>
  <c r="AB90" i="5"/>
  <c r="AB93" i="5"/>
  <c r="G109" i="5"/>
  <c r="AB114" i="5"/>
  <c r="AB117" i="5"/>
  <c r="AB147" i="5"/>
  <c r="G151" i="5"/>
  <c r="AB154" i="5"/>
  <c r="AB158" i="5"/>
  <c r="AB162" i="5"/>
  <c r="AB170" i="5"/>
  <c r="AB183" i="5"/>
  <c r="G191" i="5"/>
  <c r="AB209" i="5"/>
  <c r="E213" i="5"/>
  <c r="X213" i="5" s="1"/>
  <c r="I213" i="5"/>
  <c r="F233" i="5"/>
  <c r="AB244" i="5"/>
  <c r="V244" i="5"/>
  <c r="F244" i="5" s="1"/>
  <c r="I270" i="5"/>
  <c r="R270" i="5"/>
  <c r="J270" i="5"/>
  <c r="J286" i="5"/>
  <c r="H290" i="5"/>
  <c r="R301" i="5"/>
  <c r="I301" i="5"/>
  <c r="H310" i="5"/>
  <c r="E310" i="5"/>
  <c r="R310" i="5"/>
  <c r="J310" i="5"/>
  <c r="I318" i="5"/>
  <c r="H318" i="5"/>
  <c r="E318" i="5"/>
  <c r="X318" i="5" s="1"/>
  <c r="R318" i="5"/>
  <c r="G353" i="5"/>
  <c r="I353" i="5"/>
  <c r="H353" i="5"/>
  <c r="F353" i="5"/>
  <c r="E358" i="5"/>
  <c r="X358" i="5" s="1"/>
  <c r="R358" i="5"/>
  <c r="J358" i="5"/>
  <c r="I358" i="5"/>
  <c r="H358" i="5"/>
  <c r="T361" i="5"/>
  <c r="AB361" i="5"/>
  <c r="I422" i="5"/>
  <c r="F422" i="5"/>
  <c r="E422" i="5"/>
  <c r="X422" i="5" s="1"/>
  <c r="R422" i="5"/>
  <c r="J422" i="5"/>
  <c r="H422" i="5"/>
  <c r="E430" i="5"/>
  <c r="X430" i="5" s="1"/>
  <c r="R430" i="5"/>
  <c r="H430" i="5"/>
  <c r="J430" i="5"/>
  <c r="I430" i="5"/>
  <c r="F430" i="5"/>
  <c r="E446" i="5"/>
  <c r="X446" i="5" s="1"/>
  <c r="R446" i="5"/>
  <c r="J446" i="5"/>
  <c r="F446" i="5"/>
  <c r="I446" i="5"/>
  <c r="H446" i="5"/>
  <c r="AB7" i="5"/>
  <c r="F55" i="5"/>
  <c r="AB57" i="5"/>
  <c r="V58" i="5"/>
  <c r="G58" i="5" s="1"/>
  <c r="F98" i="5"/>
  <c r="AB100" i="5"/>
  <c r="V101" i="5"/>
  <c r="J101" i="5" s="1"/>
  <c r="F106" i="5"/>
  <c r="AB174" i="5"/>
  <c r="AB184" i="5"/>
  <c r="AB187" i="5"/>
  <c r="AB201" i="5"/>
  <c r="R233" i="5"/>
  <c r="AB248" i="5"/>
  <c r="R274" i="5"/>
  <c r="J274" i="5"/>
  <c r="I274" i="5"/>
  <c r="H274" i="5"/>
  <c r="F274" i="5"/>
  <c r="AB290" i="5"/>
  <c r="AB295" i="5"/>
  <c r="J318" i="5"/>
  <c r="T318" i="5" s="1"/>
  <c r="G321" i="5"/>
  <c r="AB324" i="5"/>
  <c r="G328" i="5"/>
  <c r="F358" i="5"/>
  <c r="E366" i="5"/>
  <c r="X366" i="5" s="1"/>
  <c r="J366" i="5"/>
  <c r="R366" i="5"/>
  <c r="I366" i="5"/>
  <c r="H366" i="5"/>
  <c r="F366" i="5"/>
  <c r="J374" i="5"/>
  <c r="E374" i="5"/>
  <c r="X374" i="5" s="1"/>
  <c r="I374" i="5"/>
  <c r="H374" i="5"/>
  <c r="F374" i="5"/>
  <c r="R386" i="5"/>
  <c r="J386" i="5"/>
  <c r="F386" i="5"/>
  <c r="I386" i="5"/>
  <c r="H386" i="5"/>
  <c r="E386" i="5"/>
  <c r="X386" i="5" s="1"/>
  <c r="G412" i="5"/>
  <c r="F412" i="5"/>
  <c r="J302" i="5"/>
  <c r="I302" i="5"/>
  <c r="H302" i="5"/>
  <c r="F302" i="5"/>
  <c r="R314" i="5"/>
  <c r="J314" i="5"/>
  <c r="T314" i="5" s="1"/>
  <c r="I314" i="5"/>
  <c r="E314" i="5"/>
  <c r="X314" i="5" s="1"/>
  <c r="I321" i="5"/>
  <c r="H321" i="5"/>
  <c r="G349" i="5"/>
  <c r="I349" i="5"/>
  <c r="H349" i="5"/>
  <c r="I354" i="5"/>
  <c r="H354" i="5"/>
  <c r="F354" i="5"/>
  <c r="E354" i="5"/>
  <c r="X354" i="5" s="1"/>
  <c r="R354" i="5"/>
  <c r="T367" i="5"/>
  <c r="S367" i="5"/>
  <c r="G369" i="5"/>
  <c r="F369" i="5"/>
  <c r="I369" i="5"/>
  <c r="H369" i="5"/>
  <c r="G397" i="5"/>
  <c r="I397" i="5"/>
  <c r="H397" i="5"/>
  <c r="F397" i="5"/>
  <c r="G425" i="5"/>
  <c r="F425" i="5"/>
  <c r="I425" i="5"/>
  <c r="H425" i="5"/>
  <c r="J225" i="5"/>
  <c r="AB232" i="5"/>
  <c r="J263" i="5"/>
  <c r="AB274" i="5"/>
  <c r="R278" i="5"/>
  <c r="R294" i="5"/>
  <c r="I298" i="5"/>
  <c r="AB308" i="5"/>
  <c r="AB321" i="5"/>
  <c r="G324" i="5"/>
  <c r="V325" i="5"/>
  <c r="E325" i="5" s="1"/>
  <c r="X325" i="5" s="1"/>
  <c r="J326" i="5"/>
  <c r="T326" i="5" s="1"/>
  <c r="AB328" i="5"/>
  <c r="V330" i="5"/>
  <c r="G330" i="5" s="1"/>
  <c r="V348" i="5"/>
  <c r="F348" i="5" s="1"/>
  <c r="AB353" i="5"/>
  <c r="H357" i="5"/>
  <c r="T359" i="5"/>
  <c r="I362" i="5"/>
  <c r="AB372" i="5"/>
  <c r="S372" i="5"/>
  <c r="I373" i="5"/>
  <c r="AB383" i="5"/>
  <c r="T383" i="5"/>
  <c r="AB387" i="5"/>
  <c r="S387" i="5"/>
  <c r="F406" i="5"/>
  <c r="E434" i="5"/>
  <c r="X434" i="5" s="1"/>
  <c r="AB441" i="5"/>
  <c r="V458" i="5"/>
  <c r="G458" i="5" s="1"/>
  <c r="T470" i="5"/>
  <c r="AB470" i="5"/>
  <c r="T477" i="5"/>
  <c r="S477" i="5"/>
  <c r="T485" i="5"/>
  <c r="S485" i="5"/>
  <c r="T490" i="5"/>
  <c r="AB490" i="5"/>
  <c r="R511" i="5"/>
  <c r="I511" i="5"/>
  <c r="H511" i="5"/>
  <c r="V522" i="5"/>
  <c r="G522" i="5" s="1"/>
  <c r="I530" i="5"/>
  <c r="F530" i="5"/>
  <c r="T631" i="5"/>
  <c r="S631" i="5"/>
  <c r="AB222" i="5"/>
  <c r="F236" i="5"/>
  <c r="AB268" i="5"/>
  <c r="AB280" i="5"/>
  <c r="J298" i="5"/>
  <c r="H306" i="5"/>
  <c r="R326" i="5"/>
  <c r="H342" i="5"/>
  <c r="H346" i="5"/>
  <c r="AB351" i="5"/>
  <c r="I357" i="5"/>
  <c r="AB360" i="5"/>
  <c r="T369" i="5"/>
  <c r="AB369" i="5"/>
  <c r="AB380" i="5"/>
  <c r="T380" i="5"/>
  <c r="G381" i="5"/>
  <c r="H381" i="5"/>
  <c r="G408" i="5"/>
  <c r="G413" i="5"/>
  <c r="F413" i="5"/>
  <c r="R414" i="5"/>
  <c r="J414" i="5"/>
  <c r="F414" i="5"/>
  <c r="F420" i="5"/>
  <c r="V424" i="5"/>
  <c r="G424" i="5" s="1"/>
  <c r="T429" i="5"/>
  <c r="AB429" i="5"/>
  <c r="V466" i="5"/>
  <c r="AB480" i="5"/>
  <c r="T480" i="5"/>
  <c r="AB485" i="5"/>
  <c r="AB495" i="5"/>
  <c r="AB500" i="5"/>
  <c r="S500" i="5"/>
  <c r="G511" i="5"/>
  <c r="V707" i="5"/>
  <c r="G707" i="5" s="1"/>
  <c r="F362" i="5"/>
  <c r="R362" i="5"/>
  <c r="R406" i="5"/>
  <c r="I406" i="5"/>
  <c r="H406" i="5"/>
  <c r="G417" i="5"/>
  <c r="I417" i="5"/>
  <c r="T439" i="5"/>
  <c r="S439" i="5"/>
  <c r="E506" i="5"/>
  <c r="X506" i="5" s="1"/>
  <c r="I506" i="5"/>
  <c r="F506" i="5"/>
  <c r="T553" i="5"/>
  <c r="S553" i="5"/>
  <c r="AB282" i="5"/>
  <c r="G337" i="5"/>
  <c r="AB344" i="5"/>
  <c r="G360" i="5"/>
  <c r="G361" i="5"/>
  <c r="F361" i="5"/>
  <c r="AB368" i="5"/>
  <c r="T368" i="5"/>
  <c r="T377" i="5"/>
  <c r="AB377" i="5"/>
  <c r="G380" i="5"/>
  <c r="R382" i="5"/>
  <c r="H382" i="5"/>
  <c r="AB384" i="5"/>
  <c r="T384" i="5"/>
  <c r="S384" i="5"/>
  <c r="G389" i="5"/>
  <c r="H389" i="5"/>
  <c r="F389" i="5"/>
  <c r="T391" i="5"/>
  <c r="S391" i="5"/>
  <c r="V400" i="5"/>
  <c r="F400" i="5" s="1"/>
  <c r="AB412" i="5"/>
  <c r="T412" i="5"/>
  <c r="S412" i="5"/>
  <c r="F417" i="5"/>
  <c r="R434" i="5"/>
  <c r="I434" i="5"/>
  <c r="H434" i="5"/>
  <c r="G506" i="5"/>
  <c r="I518" i="5"/>
  <c r="H518" i="5"/>
  <c r="T623" i="5"/>
  <c r="S623" i="5"/>
  <c r="AB231" i="5"/>
  <c r="V265" i="5"/>
  <c r="H265" i="5" s="1"/>
  <c r="G273" i="5"/>
  <c r="AB276" i="5"/>
  <c r="AB277" i="5"/>
  <c r="G279" i="5"/>
  <c r="AB288" i="5"/>
  <c r="AB293" i="5"/>
  <c r="G295" i="5"/>
  <c r="G304" i="5"/>
  <c r="V308" i="5"/>
  <c r="G308" i="5" s="1"/>
  <c r="E326" i="5"/>
  <c r="X326" i="5" s="1"/>
  <c r="AB341" i="5"/>
  <c r="AB345" i="5"/>
  <c r="S360" i="5"/>
  <c r="F365" i="5"/>
  <c r="T375" i="5"/>
  <c r="S380" i="5"/>
  <c r="E382" i="5"/>
  <c r="X382" i="5" s="1"/>
  <c r="AB389" i="5"/>
  <c r="F393" i="5"/>
  <c r="J402" i="5"/>
  <c r="I402" i="5"/>
  <c r="E402" i="5"/>
  <c r="X402" i="5" s="1"/>
  <c r="V405" i="5"/>
  <c r="H417" i="5"/>
  <c r="T421" i="5"/>
  <c r="AB421" i="5"/>
  <c r="AB453" i="5"/>
  <c r="AB461" i="5"/>
  <c r="S467" i="5"/>
  <c r="H470" i="5"/>
  <c r="J470" i="5"/>
  <c r="I470" i="5"/>
  <c r="T481" i="5"/>
  <c r="S481" i="5"/>
  <c r="H506" i="5"/>
  <c r="S510" i="5"/>
  <c r="AB510" i="5"/>
  <c r="S566" i="5"/>
  <c r="T566" i="5"/>
  <c r="AB566" i="5"/>
  <c r="R697" i="5"/>
  <c r="J697" i="5"/>
  <c r="AB266" i="5"/>
  <c r="H279" i="5"/>
  <c r="H295" i="5"/>
  <c r="E298" i="5"/>
  <c r="AB333" i="5"/>
  <c r="T363" i="5"/>
  <c r="H365" i="5"/>
  <c r="F378" i="5"/>
  <c r="E378" i="5"/>
  <c r="X378" i="5" s="1"/>
  <c r="R378" i="5"/>
  <c r="T381" i="5"/>
  <c r="AB381" i="5"/>
  <c r="F382" i="5"/>
  <c r="AB392" i="5"/>
  <c r="S392" i="5"/>
  <c r="H393" i="5"/>
  <c r="S396" i="5"/>
  <c r="G409" i="5"/>
  <c r="H409" i="5"/>
  <c r="AB416" i="5"/>
  <c r="S416" i="5"/>
  <c r="S419" i="5"/>
  <c r="G429" i="5"/>
  <c r="H429" i="5"/>
  <c r="S431" i="5"/>
  <c r="V433" i="5"/>
  <c r="G437" i="5"/>
  <c r="H437" i="5"/>
  <c r="F437" i="5"/>
  <c r="AB467" i="5"/>
  <c r="AB473" i="5"/>
  <c r="AB484" i="5"/>
  <c r="T484" i="5"/>
  <c r="AB489" i="5"/>
  <c r="V489" i="5"/>
  <c r="G489" i="5" s="1"/>
  <c r="R519" i="5"/>
  <c r="I519" i="5"/>
  <c r="H519" i="5"/>
  <c r="AB540" i="5"/>
  <c r="S540" i="5"/>
  <c r="T540" i="5"/>
  <c r="V554" i="5"/>
  <c r="G554" i="5" s="1"/>
  <c r="AB554" i="5"/>
  <c r="S633" i="5"/>
  <c r="AB633" i="5"/>
  <c r="T633" i="5"/>
  <c r="H653" i="5"/>
  <c r="F653" i="5"/>
  <c r="E653" i="5"/>
  <c r="X653" i="5" s="1"/>
  <c r="AB223" i="5"/>
  <c r="AB227" i="5"/>
  <c r="AB245" i="5"/>
  <c r="G263" i="5"/>
  <c r="AB272" i="5"/>
  <c r="AB300" i="5"/>
  <c r="AB337" i="5"/>
  <c r="AB343" i="5"/>
  <c r="AB347" i="5"/>
  <c r="AB356" i="5"/>
  <c r="E362" i="5"/>
  <c r="X362" i="5" s="1"/>
  <c r="AB364" i="5"/>
  <c r="S364" i="5"/>
  <c r="I365" i="5"/>
  <c r="F373" i="5"/>
  <c r="AB379" i="5"/>
  <c r="S379" i="5"/>
  <c r="I382" i="5"/>
  <c r="T385" i="5"/>
  <c r="AB385" i="5"/>
  <c r="S388" i="5"/>
  <c r="H390" i="5"/>
  <c r="F390" i="5"/>
  <c r="I393" i="5"/>
  <c r="E394" i="5"/>
  <c r="X394" i="5" s="1"/>
  <c r="J394" i="5"/>
  <c r="T396" i="5"/>
  <c r="F409" i="5"/>
  <c r="H410" i="5"/>
  <c r="E410" i="5"/>
  <c r="X410" i="5" s="1"/>
  <c r="J410" i="5"/>
  <c r="E414" i="5"/>
  <c r="X414" i="5" s="1"/>
  <c r="T419" i="5"/>
  <c r="AB432" i="5"/>
  <c r="T432" i="5"/>
  <c r="I437" i="5"/>
  <c r="T469" i="5"/>
  <c r="R476" i="5"/>
  <c r="E476" i="5"/>
  <c r="X476" i="5" s="1"/>
  <c r="V481" i="5"/>
  <c r="J481" i="5" s="1"/>
  <c r="F507" i="5"/>
  <c r="I507" i="5"/>
  <c r="R507" i="5"/>
  <c r="V543" i="5"/>
  <c r="G543" i="5" s="1"/>
  <c r="AB543" i="5"/>
  <c r="S558" i="5"/>
  <c r="T558" i="5"/>
  <c r="E566" i="5"/>
  <c r="X566" i="5" s="1"/>
  <c r="I566" i="5"/>
  <c r="H566" i="5"/>
  <c r="F566" i="5"/>
  <c r="T627" i="5"/>
  <c r="S627" i="5"/>
  <c r="T376" i="5"/>
  <c r="AB400" i="5"/>
  <c r="AB407" i="5"/>
  <c r="T420" i="5"/>
  <c r="AB428" i="5"/>
  <c r="AB451" i="5"/>
  <c r="I454" i="5"/>
  <c r="I462" i="5"/>
  <c r="AB469" i="5"/>
  <c r="AB493" i="5"/>
  <c r="AB494" i="5"/>
  <c r="AB497" i="5"/>
  <c r="AB499" i="5"/>
  <c r="T501" i="5"/>
  <c r="G517" i="5"/>
  <c r="AB518" i="5"/>
  <c r="G521" i="5"/>
  <c r="AB549" i="5"/>
  <c r="T549" i="5"/>
  <c r="S549" i="5"/>
  <c r="G558" i="5"/>
  <c r="G691" i="5"/>
  <c r="J691" i="5"/>
  <c r="I691" i="5"/>
  <c r="F691" i="5"/>
  <c r="R515" i="5"/>
  <c r="J515" i="5"/>
  <c r="AB545" i="5"/>
  <c r="T545" i="5"/>
  <c r="S545" i="5"/>
  <c r="V549" i="5"/>
  <c r="F549" i="5" s="1"/>
  <c r="I558" i="5"/>
  <c r="H558" i="5"/>
  <c r="F558" i="5"/>
  <c r="V570" i="5"/>
  <c r="G570" i="5" s="1"/>
  <c r="E618" i="5"/>
  <c r="X618" i="5" s="1"/>
  <c r="R618" i="5"/>
  <c r="J618" i="5"/>
  <c r="H618" i="5"/>
  <c r="F618" i="5"/>
  <c r="V626" i="5"/>
  <c r="G626" i="5" s="1"/>
  <c r="H645" i="5"/>
  <c r="E645" i="5"/>
  <c r="X645" i="5" s="1"/>
  <c r="AB505" i="5"/>
  <c r="V505" i="5"/>
  <c r="F505" i="5" s="1"/>
  <c r="S513" i="5"/>
  <c r="F521" i="5"/>
  <c r="E521" i="5"/>
  <c r="X521" i="5" s="1"/>
  <c r="H526" i="5"/>
  <c r="V550" i="5"/>
  <c r="E550" i="5" s="1"/>
  <c r="X550" i="5" s="1"/>
  <c r="V553" i="5"/>
  <c r="G553" i="5" s="1"/>
  <c r="I630" i="5"/>
  <c r="R630" i="5"/>
  <c r="J630" i="5"/>
  <c r="H630" i="5"/>
  <c r="G630" i="5"/>
  <c r="F630" i="5"/>
  <c r="T670" i="5"/>
  <c r="S670" i="5"/>
  <c r="H742" i="5"/>
  <c r="E742" i="5"/>
  <c r="X742" i="5" s="1"/>
  <c r="R742" i="5"/>
  <c r="J742" i="5"/>
  <c r="I742" i="5"/>
  <c r="G742" i="5"/>
  <c r="V746" i="5"/>
  <c r="G746" i="5" s="1"/>
  <c r="AB837" i="5"/>
  <c r="T837" i="5"/>
  <c r="S837" i="5"/>
  <c r="J841" i="5"/>
  <c r="F841" i="5"/>
  <c r="E841" i="5"/>
  <c r="X841" i="5" s="1"/>
  <c r="R841" i="5"/>
  <c r="I841" i="5"/>
  <c r="H841" i="5"/>
  <c r="G841" i="5"/>
  <c r="S400" i="5"/>
  <c r="AB408" i="5"/>
  <c r="AB413" i="5"/>
  <c r="AB436" i="5"/>
  <c r="AB476" i="5"/>
  <c r="AB488" i="5"/>
  <c r="T498" i="5"/>
  <c r="AB498" i="5"/>
  <c r="S514" i="5"/>
  <c r="T514" i="5"/>
  <c r="G518" i="5"/>
  <c r="I526" i="5"/>
  <c r="S554" i="5"/>
  <c r="T554" i="5"/>
  <c r="H625" i="5"/>
  <c r="F625" i="5"/>
  <c r="E630" i="5"/>
  <c r="X630" i="5" s="1"/>
  <c r="J683" i="5"/>
  <c r="I683" i="5"/>
  <c r="H683" i="5"/>
  <c r="F683" i="5"/>
  <c r="T735" i="5"/>
  <c r="S735" i="5"/>
  <c r="AB735" i="5"/>
  <c r="AB415" i="5"/>
  <c r="AB424" i="5"/>
  <c r="AB444" i="5"/>
  <c r="AB459" i="5"/>
  <c r="AB465" i="5"/>
  <c r="T506" i="5"/>
  <c r="AB506" i="5"/>
  <c r="I514" i="5"/>
  <c r="E514" i="5"/>
  <c r="X514" i="5" s="1"/>
  <c r="S542" i="5"/>
  <c r="AB542" i="5"/>
  <c r="R551" i="5"/>
  <c r="I551" i="5"/>
  <c r="H551" i="5"/>
  <c r="G566" i="5"/>
  <c r="V569" i="5"/>
  <c r="G569" i="5" s="1"/>
  <c r="AB593" i="5"/>
  <c r="T593" i="5"/>
  <c r="T617" i="5"/>
  <c r="S617" i="5"/>
  <c r="V622" i="5"/>
  <c r="G622" i="5" s="1"/>
  <c r="H649" i="5"/>
  <c r="F649" i="5"/>
  <c r="E649" i="5"/>
  <c r="X649" i="5" s="1"/>
  <c r="AB661" i="5"/>
  <c r="T661" i="5"/>
  <c r="S661" i="5"/>
  <c r="AB668" i="5"/>
  <c r="S668" i="5"/>
  <c r="V673" i="5"/>
  <c r="G673" i="5" s="1"/>
  <c r="E694" i="5"/>
  <c r="X694" i="5" s="1"/>
  <c r="J694" i="5"/>
  <c r="H694" i="5"/>
  <c r="F694" i="5"/>
  <c r="J607" i="5"/>
  <c r="H610" i="5"/>
  <c r="V614" i="5"/>
  <c r="G614" i="5" s="1"/>
  <c r="AB626" i="5"/>
  <c r="AB630" i="5"/>
  <c r="T649" i="5"/>
  <c r="H650" i="5"/>
  <c r="T653" i="5"/>
  <c r="G662" i="5"/>
  <c r="AB676" i="5"/>
  <c r="J686" i="5"/>
  <c r="F686" i="5"/>
  <c r="AB690" i="5"/>
  <c r="V690" i="5"/>
  <c r="I690" i="5" s="1"/>
  <c r="AB694" i="5"/>
  <c r="AB698" i="5"/>
  <c r="T703" i="5"/>
  <c r="AB703" i="5"/>
  <c r="T717" i="5"/>
  <c r="V775" i="5"/>
  <c r="G775" i="5" s="1"/>
  <c r="R782" i="5"/>
  <c r="H782" i="5"/>
  <c r="G782" i="5"/>
  <c r="F782" i="5"/>
  <c r="J782" i="5"/>
  <c r="I782" i="5"/>
  <c r="V843" i="5"/>
  <c r="G843" i="5" s="1"/>
  <c r="T866" i="5"/>
  <c r="AB866" i="5"/>
  <c r="T880" i="5"/>
  <c r="S880" i="5"/>
  <c r="AB517" i="5"/>
  <c r="AB519" i="5"/>
  <c r="AB522" i="5"/>
  <c r="J547" i="5"/>
  <c r="AB576" i="5"/>
  <c r="S583" i="5"/>
  <c r="S591" i="5"/>
  <c r="S599" i="5"/>
  <c r="R610" i="5"/>
  <c r="AB649" i="5"/>
  <c r="R650" i="5"/>
  <c r="AB653" i="5"/>
  <c r="R662" i="5"/>
  <c r="T683" i="5"/>
  <c r="AB683" i="5"/>
  <c r="T696" i="5"/>
  <c r="S696" i="5"/>
  <c r="T727" i="5"/>
  <c r="AB727" i="5"/>
  <c r="R866" i="5"/>
  <c r="F866" i="5"/>
  <c r="E866" i="5"/>
  <c r="X866" i="5" s="1"/>
  <c r="J866" i="5"/>
  <c r="I866" i="5"/>
  <c r="H866" i="5"/>
  <c r="G866" i="5"/>
  <c r="H877" i="5"/>
  <c r="F877" i="5"/>
  <c r="E877" i="5"/>
  <c r="X877" i="5" s="1"/>
  <c r="AB578" i="5"/>
  <c r="T583" i="5"/>
  <c r="T591" i="5"/>
  <c r="T599" i="5"/>
  <c r="AB607" i="5"/>
  <c r="J698" i="5"/>
  <c r="G698" i="5"/>
  <c r="G740" i="5"/>
  <c r="R740" i="5"/>
  <c r="J740" i="5"/>
  <c r="I740" i="5"/>
  <c r="F740" i="5"/>
  <c r="E740" i="5"/>
  <c r="X740" i="5" s="1"/>
  <c r="H744" i="5"/>
  <c r="G744" i="5"/>
  <c r="F744" i="5"/>
  <c r="R744" i="5"/>
  <c r="J744" i="5"/>
  <c r="I744" i="5"/>
  <c r="H814" i="5"/>
  <c r="AB827" i="5"/>
  <c r="S827" i="5"/>
  <c r="T827" i="5"/>
  <c r="H832" i="5"/>
  <c r="I832" i="5"/>
  <c r="G832" i="5"/>
  <c r="F832" i="5"/>
  <c r="R832" i="5"/>
  <c r="J832" i="5"/>
  <c r="I881" i="5"/>
  <c r="F881" i="5"/>
  <c r="E881" i="5"/>
  <c r="X881" i="5" s="1"/>
  <c r="AB526" i="5"/>
  <c r="I539" i="5"/>
  <c r="V546" i="5"/>
  <c r="S569" i="5"/>
  <c r="S572" i="5"/>
  <c r="S576" i="5"/>
  <c r="E607" i="5"/>
  <c r="X607" i="5" s="1"/>
  <c r="AB610" i="5"/>
  <c r="S615" i="5"/>
  <c r="T629" i="5"/>
  <c r="AB637" i="5"/>
  <c r="AB646" i="5"/>
  <c r="AB650" i="5"/>
  <c r="AB654" i="5"/>
  <c r="AB664" i="5"/>
  <c r="T677" i="5"/>
  <c r="T691" i="5"/>
  <c r="AB691" i="5"/>
  <c r="H692" i="5"/>
  <c r="AB696" i="5"/>
  <c r="E698" i="5"/>
  <c r="X698" i="5" s="1"/>
  <c r="E735" i="5"/>
  <c r="X735" i="5" s="1"/>
  <c r="J735" i="5"/>
  <c r="I735" i="5"/>
  <c r="F735" i="5"/>
  <c r="H740" i="5"/>
  <c r="E832" i="5"/>
  <c r="X832" i="5" s="1"/>
  <c r="H881" i="5"/>
  <c r="AB501" i="5"/>
  <c r="J539" i="5"/>
  <c r="G541" i="5"/>
  <c r="T550" i="5"/>
  <c r="T562" i="5"/>
  <c r="T570" i="5"/>
  <c r="AB574" i="5"/>
  <c r="T576" i="5"/>
  <c r="AB586" i="5"/>
  <c r="AB589" i="5"/>
  <c r="AB602" i="5"/>
  <c r="AB605" i="5"/>
  <c r="G607" i="5"/>
  <c r="E610" i="5"/>
  <c r="X610" i="5" s="1"/>
  <c r="AB642" i="5"/>
  <c r="E650" i="5"/>
  <c r="X650" i="5" s="1"/>
  <c r="S659" i="5"/>
  <c r="AB666" i="5"/>
  <c r="AB682" i="5"/>
  <c r="V682" i="5"/>
  <c r="J682" i="5" s="1"/>
  <c r="S685" i="5"/>
  <c r="I692" i="5"/>
  <c r="F698" i="5"/>
  <c r="V699" i="5"/>
  <c r="E699" i="5" s="1"/>
  <c r="X699" i="5" s="1"/>
  <c r="T704" i="5"/>
  <c r="S704" i="5"/>
  <c r="S711" i="5"/>
  <c r="F718" i="5"/>
  <c r="H718" i="5"/>
  <c r="AB734" i="5"/>
  <c r="T734" i="5"/>
  <c r="J748" i="5"/>
  <c r="R748" i="5"/>
  <c r="H748" i="5"/>
  <c r="E748" i="5"/>
  <c r="X748" i="5" s="1"/>
  <c r="R774" i="5"/>
  <c r="J774" i="5"/>
  <c r="I774" i="5"/>
  <c r="H774" i="5"/>
  <c r="F774" i="5"/>
  <c r="E774" i="5"/>
  <c r="X774" i="5" s="1"/>
  <c r="G818" i="5"/>
  <c r="H818" i="5"/>
  <c r="H830" i="5"/>
  <c r="G830" i="5"/>
  <c r="F830" i="5"/>
  <c r="R830" i="5"/>
  <c r="J830" i="5"/>
  <c r="I830" i="5"/>
  <c r="E840" i="5"/>
  <c r="X840" i="5" s="1"/>
  <c r="F840" i="5"/>
  <c r="R850" i="5"/>
  <c r="I850" i="5"/>
  <c r="F850" i="5"/>
  <c r="E850" i="5"/>
  <c r="X850" i="5" s="1"/>
  <c r="AB516" i="5"/>
  <c r="S517" i="5"/>
  <c r="T534" i="5"/>
  <c r="T538" i="5"/>
  <c r="S541" i="5"/>
  <c r="V562" i="5"/>
  <c r="AB573" i="5"/>
  <c r="AB577" i="5"/>
  <c r="AB581" i="5"/>
  <c r="G583" i="5"/>
  <c r="E586" i="5"/>
  <c r="X586" i="5" s="1"/>
  <c r="G591" i="5"/>
  <c r="AB594" i="5"/>
  <c r="AB597" i="5"/>
  <c r="G599" i="5"/>
  <c r="E602" i="5"/>
  <c r="X602" i="5" s="1"/>
  <c r="H607" i="5"/>
  <c r="F610" i="5"/>
  <c r="V621" i="5"/>
  <c r="R621" i="5" s="1"/>
  <c r="AB629" i="5"/>
  <c r="AB638" i="5"/>
  <c r="F650" i="5"/>
  <c r="AB663" i="5"/>
  <c r="S669" i="5"/>
  <c r="S672" i="5"/>
  <c r="AB677" i="5"/>
  <c r="S683" i="5"/>
  <c r="S689" i="5"/>
  <c r="T695" i="5"/>
  <c r="AB695" i="5"/>
  <c r="S698" i="5"/>
  <c r="S702" i="5"/>
  <c r="V706" i="5"/>
  <c r="F706" i="5" s="1"/>
  <c r="AB711" i="5"/>
  <c r="AB715" i="5"/>
  <c r="V715" i="5"/>
  <c r="G715" i="5" s="1"/>
  <c r="S727" i="5"/>
  <c r="I748" i="5"/>
  <c r="J756" i="5"/>
  <c r="R756" i="5"/>
  <c r="I756" i="5"/>
  <c r="E756" i="5"/>
  <c r="X756" i="5" s="1"/>
  <c r="J764" i="5"/>
  <c r="R764" i="5"/>
  <c r="H764" i="5"/>
  <c r="E764" i="5"/>
  <c r="X764" i="5" s="1"/>
  <c r="G774" i="5"/>
  <c r="T799" i="5"/>
  <c r="AB799" i="5"/>
  <c r="F818" i="5"/>
  <c r="E830" i="5"/>
  <c r="X830" i="5" s="1"/>
  <c r="H850" i="5"/>
  <c r="AB550" i="5"/>
  <c r="AB569" i="5"/>
  <c r="AB570" i="5"/>
  <c r="AB601" i="5"/>
  <c r="G610" i="5"/>
  <c r="AB634" i="5"/>
  <c r="E638" i="5"/>
  <c r="X638" i="5" s="1"/>
  <c r="AB657" i="5"/>
  <c r="E662" i="5"/>
  <c r="X662" i="5" s="1"/>
  <c r="F671" i="5"/>
  <c r="T672" i="5"/>
  <c r="AB702" i="5"/>
  <c r="AB705" i="5"/>
  <c r="T705" i="5"/>
  <c r="G710" i="5"/>
  <c r="E722" i="5"/>
  <c r="X722" i="5" s="1"/>
  <c r="H722" i="5"/>
  <c r="S734" i="5"/>
  <c r="H756" i="5"/>
  <c r="I764" i="5"/>
  <c r="S770" i="5"/>
  <c r="T770" i="5"/>
  <c r="T813" i="5"/>
  <c r="S813" i="5"/>
  <c r="AB831" i="5"/>
  <c r="T831" i="5"/>
  <c r="S831" i="5"/>
  <c r="T841" i="5"/>
  <c r="AB841" i="5"/>
  <c r="T740" i="5"/>
  <c r="T774" i="5"/>
  <c r="AB850" i="5"/>
  <c r="AB881" i="5"/>
  <c r="R883" i="5"/>
  <c r="G739" i="5"/>
  <c r="I753" i="5"/>
  <c r="I754" i="5"/>
  <c r="I761" i="5"/>
  <c r="I769" i="5"/>
  <c r="I771" i="5"/>
  <c r="H870" i="5"/>
  <c r="AB873" i="5"/>
  <c r="AB878" i="5"/>
  <c r="AB685" i="5"/>
  <c r="V719" i="5"/>
  <c r="V723" i="5"/>
  <c r="R723" i="5" s="1"/>
  <c r="AB731" i="5"/>
  <c r="E734" i="5"/>
  <c r="X734" i="5" s="1"/>
  <c r="S738" i="5"/>
  <c r="H739" i="5"/>
  <c r="G748" i="5"/>
  <c r="AB749" i="5"/>
  <c r="J753" i="5"/>
  <c r="J754" i="5"/>
  <c r="AB757" i="5"/>
  <c r="J761" i="5"/>
  <c r="G764" i="5"/>
  <c r="AB765" i="5"/>
  <c r="J769" i="5"/>
  <c r="J771" i="5"/>
  <c r="AB774" i="5"/>
  <c r="T778" i="5"/>
  <c r="J779" i="5"/>
  <c r="T782" i="5"/>
  <c r="AB786" i="5"/>
  <c r="S789" i="5"/>
  <c r="V798" i="5"/>
  <c r="R798" i="5" s="1"/>
  <c r="T802" i="5"/>
  <c r="AB815" i="5"/>
  <c r="AB834" i="5"/>
  <c r="T838" i="5"/>
  <c r="J839" i="5"/>
  <c r="AB843" i="5"/>
  <c r="G847" i="5"/>
  <c r="T854" i="5"/>
  <c r="J855" i="5"/>
  <c r="AB858" i="5"/>
  <c r="I870" i="5"/>
  <c r="AB872" i="5"/>
  <c r="F873" i="5"/>
  <c r="AB719" i="5"/>
  <c r="AB723" i="5"/>
  <c r="F727" i="5"/>
  <c r="AB728" i="5"/>
  <c r="F731" i="5"/>
  <c r="F734" i="5"/>
  <c r="T738" i="5"/>
  <c r="I739" i="5"/>
  <c r="AB746" i="5"/>
  <c r="R753" i="5"/>
  <c r="G756" i="5"/>
  <c r="R761" i="5"/>
  <c r="R769" i="5"/>
  <c r="S784" i="5"/>
  <c r="G814" i="5"/>
  <c r="AB819" i="5"/>
  <c r="S828" i="5"/>
  <c r="AB835" i="5"/>
  <c r="H847" i="5"/>
  <c r="G850" i="5"/>
  <c r="E858" i="5"/>
  <c r="X858" i="5" s="1"/>
  <c r="T862" i="5"/>
  <c r="G873" i="5"/>
  <c r="G881" i="5"/>
  <c r="G892" i="5"/>
  <c r="AB689" i="5"/>
  <c r="AB697" i="5"/>
  <c r="AB707" i="5"/>
  <c r="H727" i="5"/>
  <c r="S728" i="5"/>
  <c r="H731" i="5"/>
  <c r="S739" i="5"/>
  <c r="AB787" i="5"/>
  <c r="AB792" i="5"/>
  <c r="V806" i="5"/>
  <c r="G806" i="5" s="1"/>
  <c r="T814" i="5"/>
  <c r="S835" i="5"/>
  <c r="AB840" i="5"/>
  <c r="T846" i="5"/>
  <c r="J847" i="5"/>
  <c r="AB851" i="5"/>
  <c r="AB853" i="5"/>
  <c r="AB860" i="5"/>
  <c r="AB862" i="5"/>
  <c r="S863" i="5"/>
  <c r="V869" i="5"/>
  <c r="H869" i="5" s="1"/>
  <c r="I873" i="5"/>
  <c r="E883" i="5"/>
  <c r="H892" i="5"/>
  <c r="AB775" i="5"/>
  <c r="H786" i="5"/>
  <c r="I822" i="5"/>
  <c r="T825" i="5"/>
  <c r="H858" i="5"/>
  <c r="S861" i="5"/>
  <c r="J873" i="5"/>
  <c r="AB877" i="5"/>
  <c r="G890" i="5"/>
  <c r="J727" i="5"/>
  <c r="J731" i="5"/>
  <c r="AB739" i="5"/>
  <c r="AB743" i="5"/>
  <c r="E753" i="5"/>
  <c r="X753" i="5" s="1"/>
  <c r="E754" i="5"/>
  <c r="X754" i="5" s="1"/>
  <c r="E761" i="5"/>
  <c r="X761" i="5" s="1"/>
  <c r="G762" i="5"/>
  <c r="E769" i="5"/>
  <c r="X769" i="5" s="1"/>
  <c r="G771" i="5"/>
  <c r="AB776" i="5"/>
  <c r="G779" i="5"/>
  <c r="G783" i="5"/>
  <c r="AB785" i="5"/>
  <c r="T790" i="5"/>
  <c r="S792" i="5"/>
  <c r="AB803" i="5"/>
  <c r="AB814" i="5"/>
  <c r="J822" i="5"/>
  <c r="AB825" i="5"/>
  <c r="G839" i="5"/>
  <c r="S845" i="5"/>
  <c r="AB846" i="5"/>
  <c r="S847" i="5"/>
  <c r="G855" i="5"/>
  <c r="I858" i="5"/>
  <c r="S860" i="5"/>
  <c r="AB861" i="5"/>
  <c r="T873" i="5"/>
  <c r="G883" i="5"/>
  <c r="G888" i="5"/>
  <c r="AB893" i="5"/>
  <c r="F19" i="6"/>
  <c r="V37" i="5"/>
  <c r="R10" i="5"/>
  <c r="J10" i="5"/>
  <c r="I10" i="5"/>
  <c r="H10" i="5"/>
  <c r="F10" i="5"/>
  <c r="E10" i="5"/>
  <c r="X10" i="5" s="1"/>
  <c r="V139" i="5"/>
  <c r="G139" i="5" s="1"/>
  <c r="AB139" i="5"/>
  <c r="V17" i="5"/>
  <c r="G17" i="5" s="1"/>
  <c r="V6" i="5"/>
  <c r="G6" i="5" s="1"/>
  <c r="AB32" i="5"/>
  <c r="V77" i="5"/>
  <c r="G77" i="5" s="1"/>
  <c r="AB24" i="5"/>
  <c r="J145" i="5"/>
  <c r="I145" i="5"/>
  <c r="H145" i="5"/>
  <c r="E145" i="5"/>
  <c r="R145" i="5"/>
  <c r="F145" i="5"/>
  <c r="AB95" i="5"/>
  <c r="V108" i="5"/>
  <c r="R219" i="5"/>
  <c r="I219" i="5"/>
  <c r="J219" i="5"/>
  <c r="H219" i="5"/>
  <c r="F219" i="5"/>
  <c r="E219" i="5"/>
  <c r="X219" i="5" s="1"/>
  <c r="AB5" i="5"/>
  <c r="V5" i="5"/>
  <c r="G5" i="5" s="1"/>
  <c r="V9" i="5"/>
  <c r="G9" i="5" s="1"/>
  <c r="V13" i="5"/>
  <c r="G13" i="5" s="1"/>
  <c r="AB16" i="5"/>
  <c r="J70" i="5"/>
  <c r="AB87" i="5"/>
  <c r="V844" i="5"/>
  <c r="G844" i="5" s="1"/>
  <c r="T859" i="5"/>
  <c r="AB859" i="5"/>
  <c r="S859" i="5"/>
  <c r="AB6" i="5"/>
  <c r="E38" i="5"/>
  <c r="R38" i="5"/>
  <c r="J38" i="5"/>
  <c r="I38" i="5"/>
  <c r="H38" i="5"/>
  <c r="G38" i="5"/>
  <c r="F38" i="5"/>
  <c r="AB56" i="5"/>
  <c r="AB64" i="5"/>
  <c r="V69" i="5"/>
  <c r="V123" i="5"/>
  <c r="G123" i="5" s="1"/>
  <c r="E140" i="5"/>
  <c r="X140" i="5" s="1"/>
  <c r="R140" i="5"/>
  <c r="J140" i="5"/>
  <c r="I140" i="5"/>
  <c r="H140" i="5"/>
  <c r="F140" i="5"/>
  <c r="V45" i="5"/>
  <c r="G45" i="5" s="1"/>
  <c r="F155" i="5"/>
  <c r="E155" i="5"/>
  <c r="X155" i="5" s="1"/>
  <c r="R155" i="5"/>
  <c r="I155" i="5"/>
  <c r="J155" i="5"/>
  <c r="H155" i="5"/>
  <c r="G155" i="5"/>
  <c r="V199" i="5"/>
  <c r="G199" i="5" s="1"/>
  <c r="R101" i="5"/>
  <c r="AB9" i="5"/>
  <c r="AB13" i="5"/>
  <c r="AB28" i="5"/>
  <c r="V41" i="5"/>
  <c r="AB45" i="5"/>
  <c r="AB60" i="5"/>
  <c r="E66" i="5"/>
  <c r="X66" i="5" s="1"/>
  <c r="R66" i="5"/>
  <c r="J66" i="5"/>
  <c r="I66" i="5"/>
  <c r="H66" i="5"/>
  <c r="V73" i="5"/>
  <c r="G73" i="5" s="1"/>
  <c r="AB77" i="5"/>
  <c r="AB91" i="5"/>
  <c r="V104" i="5"/>
  <c r="G104" i="5" s="1"/>
  <c r="AB108" i="5"/>
  <c r="R130" i="5"/>
  <c r="J130" i="5"/>
  <c r="I130" i="5"/>
  <c r="H130" i="5"/>
  <c r="F130" i="5"/>
  <c r="J157" i="5"/>
  <c r="I157" i="5"/>
  <c r="H157" i="5"/>
  <c r="E157" i="5"/>
  <c r="F157" i="5"/>
  <c r="R162" i="5"/>
  <c r="J162" i="5"/>
  <c r="I162" i="5"/>
  <c r="H162" i="5"/>
  <c r="G162" i="5"/>
  <c r="F162" i="5"/>
  <c r="E162" i="5"/>
  <c r="AB214" i="5"/>
  <c r="V214" i="5"/>
  <c r="G214" i="5" s="1"/>
  <c r="V221" i="5"/>
  <c r="G221" i="5" s="1"/>
  <c r="AB221" i="5"/>
  <c r="AB258" i="5"/>
  <c r="F7" i="5"/>
  <c r="F11" i="5"/>
  <c r="AB21" i="5"/>
  <c r="F26" i="5"/>
  <c r="AB36" i="5"/>
  <c r="V49" i="5"/>
  <c r="AB53" i="5"/>
  <c r="AB68" i="5"/>
  <c r="AB84" i="5"/>
  <c r="AB99" i="5"/>
  <c r="E105" i="5"/>
  <c r="X105" i="5" s="1"/>
  <c r="J105" i="5"/>
  <c r="I105" i="5"/>
  <c r="H105" i="5"/>
  <c r="V112" i="5"/>
  <c r="G112" i="5" s="1"/>
  <c r="AB116" i="5"/>
  <c r="V125" i="5"/>
  <c r="V149" i="5"/>
  <c r="G149" i="5" s="1"/>
  <c r="G7" i="5"/>
  <c r="G10" i="5"/>
  <c r="G11" i="5"/>
  <c r="R18" i="5"/>
  <c r="J18" i="5"/>
  <c r="I18" i="5"/>
  <c r="H18" i="5"/>
  <c r="V21" i="5"/>
  <c r="G21" i="5" s="1"/>
  <c r="AB40" i="5"/>
  <c r="E46" i="5"/>
  <c r="X46" i="5" s="1"/>
  <c r="R46" i="5"/>
  <c r="J46" i="5"/>
  <c r="I46" i="5"/>
  <c r="H46" i="5"/>
  <c r="V53" i="5"/>
  <c r="G53" i="5" s="1"/>
  <c r="AB72" i="5"/>
  <c r="V84" i="5"/>
  <c r="G84" i="5" s="1"/>
  <c r="F93" i="5"/>
  <c r="AB103" i="5"/>
  <c r="E109" i="5"/>
  <c r="X109" i="5" s="1"/>
  <c r="R109" i="5"/>
  <c r="J109" i="5"/>
  <c r="I109" i="5"/>
  <c r="H109" i="5"/>
  <c r="V116" i="5"/>
  <c r="G116" i="5" s="1"/>
  <c r="R138" i="5"/>
  <c r="I138" i="5"/>
  <c r="E138" i="5"/>
  <c r="X138" i="5" s="1"/>
  <c r="J138" i="5"/>
  <c r="V161" i="5"/>
  <c r="AB224" i="5"/>
  <c r="V224" i="5"/>
  <c r="G224" i="5" s="1"/>
  <c r="H7" i="5"/>
  <c r="H11" i="5"/>
  <c r="V25" i="5"/>
  <c r="G25" i="5" s="1"/>
  <c r="AB44" i="5"/>
  <c r="E50" i="5"/>
  <c r="X50" i="5" s="1"/>
  <c r="R50" i="5"/>
  <c r="J50" i="5"/>
  <c r="I50" i="5"/>
  <c r="H50" i="5"/>
  <c r="V57" i="5"/>
  <c r="G57" i="5" s="1"/>
  <c r="F66" i="5"/>
  <c r="AB76" i="5"/>
  <c r="E81" i="5"/>
  <c r="X81" i="5" s="1"/>
  <c r="R81" i="5"/>
  <c r="J81" i="5"/>
  <c r="I81" i="5"/>
  <c r="H81" i="5"/>
  <c r="V88" i="5"/>
  <c r="G88" i="5" s="1"/>
  <c r="AB107" i="5"/>
  <c r="E113" i="5"/>
  <c r="X113" i="5" s="1"/>
  <c r="R113" i="5"/>
  <c r="J113" i="5"/>
  <c r="V120" i="5"/>
  <c r="G130" i="5"/>
  <c r="F138" i="5"/>
  <c r="E197" i="5"/>
  <c r="R197" i="5"/>
  <c r="J197" i="5"/>
  <c r="I197" i="5"/>
  <c r="H197" i="5"/>
  <c r="F197" i="5"/>
  <c r="AB247" i="5"/>
  <c r="V247" i="5"/>
  <c r="H22" i="5"/>
  <c r="V29" i="5"/>
  <c r="AB33" i="5"/>
  <c r="AB48" i="5"/>
  <c r="V61" i="5"/>
  <c r="G61" i="5" s="1"/>
  <c r="AB65" i="5"/>
  <c r="G66" i="5"/>
  <c r="AB80" i="5"/>
  <c r="V92" i="5"/>
  <c r="G92" i="5" s="1"/>
  <c r="AB96" i="5"/>
  <c r="AB111" i="5"/>
  <c r="E117" i="5"/>
  <c r="X117" i="5" s="1"/>
  <c r="R117" i="5"/>
  <c r="J117" i="5"/>
  <c r="I117" i="5"/>
  <c r="H117" i="5"/>
  <c r="E130" i="5"/>
  <c r="AB133" i="5"/>
  <c r="H138" i="5"/>
  <c r="V156" i="5"/>
  <c r="G156" i="5" s="1"/>
  <c r="AB299" i="5"/>
  <c r="E7" i="5"/>
  <c r="X7" i="5" s="1"/>
  <c r="R7" i="5"/>
  <c r="J7" i="5"/>
  <c r="E11" i="5"/>
  <c r="X11" i="5" s="1"/>
  <c r="R11" i="5"/>
  <c r="J11" i="5"/>
  <c r="V14" i="5"/>
  <c r="G14" i="5" s="1"/>
  <c r="AB17" i="5"/>
  <c r="AB20" i="5"/>
  <c r="E26" i="5"/>
  <c r="X26" i="5" s="1"/>
  <c r="R26" i="5"/>
  <c r="J26" i="5"/>
  <c r="I26" i="5"/>
  <c r="H26" i="5"/>
  <c r="V33" i="5"/>
  <c r="G33" i="5" s="1"/>
  <c r="AB37" i="5"/>
  <c r="AB52" i="5"/>
  <c r="V65" i="5"/>
  <c r="G65" i="5" s="1"/>
  <c r="AB69" i="5"/>
  <c r="AB83" i="5"/>
  <c r="H89" i="5"/>
  <c r="V96" i="5"/>
  <c r="G96" i="5" s="1"/>
  <c r="AB115" i="5"/>
  <c r="R146" i="5"/>
  <c r="J146" i="5"/>
  <c r="I146" i="5"/>
  <c r="H146" i="5"/>
  <c r="F146" i="5"/>
  <c r="E146" i="5"/>
  <c r="X146" i="5" s="1"/>
  <c r="R158" i="5"/>
  <c r="J158" i="5"/>
  <c r="I158" i="5"/>
  <c r="G158" i="5"/>
  <c r="H158" i="5"/>
  <c r="F158" i="5"/>
  <c r="E158" i="5"/>
  <c r="R280" i="5"/>
  <c r="H280" i="5"/>
  <c r="J280" i="5"/>
  <c r="I280" i="5"/>
  <c r="F280" i="5"/>
  <c r="E280" i="5"/>
  <c r="E93" i="5"/>
  <c r="R93" i="5"/>
  <c r="J93" i="5"/>
  <c r="I93" i="5"/>
  <c r="H93" i="5"/>
  <c r="V100" i="5"/>
  <c r="G100" i="5" s="1"/>
  <c r="AB104" i="5"/>
  <c r="AB119" i="5"/>
  <c r="V133" i="5"/>
  <c r="AB262" i="5"/>
  <c r="AB267" i="5"/>
  <c r="J15" i="5"/>
  <c r="J19" i="5"/>
  <c r="J23" i="5"/>
  <c r="J27" i="5"/>
  <c r="J39" i="5"/>
  <c r="J51" i="5"/>
  <c r="J55" i="5"/>
  <c r="J63" i="5"/>
  <c r="J67" i="5"/>
  <c r="J71" i="5"/>
  <c r="J75" i="5"/>
  <c r="J79" i="5"/>
  <c r="J82" i="5"/>
  <c r="J94" i="5"/>
  <c r="J98" i="5"/>
  <c r="J106" i="5"/>
  <c r="J110" i="5"/>
  <c r="J118" i="5"/>
  <c r="H121" i="5"/>
  <c r="AB123" i="5"/>
  <c r="AB125" i="5"/>
  <c r="V128" i="5"/>
  <c r="V131" i="5"/>
  <c r="G131" i="5" s="1"/>
  <c r="V136" i="5"/>
  <c r="G136" i="5" s="1"/>
  <c r="G140" i="5"/>
  <c r="AB140" i="5"/>
  <c r="I141" i="5"/>
  <c r="E141" i="5"/>
  <c r="X141" i="5" s="1"/>
  <c r="AB153" i="5"/>
  <c r="E154" i="5"/>
  <c r="X154" i="5" s="1"/>
  <c r="F167" i="5"/>
  <c r="E167" i="5"/>
  <c r="X167" i="5" s="1"/>
  <c r="R167" i="5"/>
  <c r="J167" i="5"/>
  <c r="I167" i="5"/>
  <c r="F179" i="5"/>
  <c r="E179" i="5"/>
  <c r="X179" i="5" s="1"/>
  <c r="R179" i="5"/>
  <c r="J179" i="5"/>
  <c r="I179" i="5"/>
  <c r="F183" i="5"/>
  <c r="E183" i="5"/>
  <c r="X183" i="5" s="1"/>
  <c r="R183" i="5"/>
  <c r="J183" i="5"/>
  <c r="I183" i="5"/>
  <c r="F187" i="5"/>
  <c r="E187" i="5"/>
  <c r="X187" i="5" s="1"/>
  <c r="R187" i="5"/>
  <c r="J187" i="5"/>
  <c r="I187" i="5"/>
  <c r="F191" i="5"/>
  <c r="E191" i="5"/>
  <c r="X191" i="5" s="1"/>
  <c r="R191" i="5"/>
  <c r="J191" i="5"/>
  <c r="I191" i="5"/>
  <c r="F195" i="5"/>
  <c r="E195" i="5"/>
  <c r="X195" i="5" s="1"/>
  <c r="R195" i="5"/>
  <c r="J195" i="5"/>
  <c r="I195" i="5"/>
  <c r="V228" i="5"/>
  <c r="G228" i="5" s="1"/>
  <c r="AB235" i="5"/>
  <c r="V235" i="5"/>
  <c r="G235" i="5" s="1"/>
  <c r="AB239" i="5"/>
  <c r="V239" i="5"/>
  <c r="G239" i="5" s="1"/>
  <c r="AB251" i="5"/>
  <c r="V251" i="5"/>
  <c r="G251" i="5" s="1"/>
  <c r="R264" i="5"/>
  <c r="H264" i="5"/>
  <c r="J264" i="5"/>
  <c r="I264" i="5"/>
  <c r="F264" i="5"/>
  <c r="E264" i="5"/>
  <c r="X264" i="5" s="1"/>
  <c r="AB320" i="5"/>
  <c r="AB430" i="5"/>
  <c r="T430" i="5"/>
  <c r="S430" i="5"/>
  <c r="E502" i="5"/>
  <c r="X502" i="5" s="1"/>
  <c r="R502" i="5"/>
  <c r="J502" i="5"/>
  <c r="H502" i="5"/>
  <c r="G502" i="5"/>
  <c r="F502" i="5"/>
  <c r="I502" i="5"/>
  <c r="R15" i="5"/>
  <c r="R19" i="5"/>
  <c r="R23" i="5"/>
  <c r="R27" i="5"/>
  <c r="R39" i="5"/>
  <c r="R43" i="5"/>
  <c r="R51" i="5"/>
  <c r="R55" i="5"/>
  <c r="R63" i="5"/>
  <c r="R67" i="5"/>
  <c r="R71" i="5"/>
  <c r="R75" i="5"/>
  <c r="R79" i="5"/>
  <c r="R82" i="5"/>
  <c r="R86" i="5"/>
  <c r="R94" i="5"/>
  <c r="R98" i="5"/>
  <c r="R102" i="5"/>
  <c r="R106" i="5"/>
  <c r="R110" i="5"/>
  <c r="R118" i="5"/>
  <c r="J121" i="5"/>
  <c r="I137" i="5"/>
  <c r="E137" i="5"/>
  <c r="X137" i="5" s="1"/>
  <c r="AB141" i="5"/>
  <c r="AB145" i="5"/>
  <c r="F147" i="5"/>
  <c r="E147" i="5"/>
  <c r="X147" i="5" s="1"/>
  <c r="R147" i="5"/>
  <c r="I147" i="5"/>
  <c r="AB148" i="5"/>
  <c r="V148" i="5"/>
  <c r="G148" i="5" s="1"/>
  <c r="G153" i="5"/>
  <c r="F154" i="5"/>
  <c r="R202" i="5"/>
  <c r="J202" i="5"/>
  <c r="I202" i="5"/>
  <c r="H202" i="5"/>
  <c r="AB204" i="5"/>
  <c r="G204" i="5"/>
  <c r="G207" i="5"/>
  <c r="AB207" i="5"/>
  <c r="E216" i="5"/>
  <c r="X216" i="5" s="1"/>
  <c r="R216" i="5"/>
  <c r="J216" i="5"/>
  <c r="I216" i="5"/>
  <c r="H216" i="5"/>
  <c r="E217" i="5"/>
  <c r="X217" i="5" s="1"/>
  <c r="J217" i="5"/>
  <c r="I217" i="5"/>
  <c r="H217" i="5"/>
  <c r="F217" i="5"/>
  <c r="E260" i="5"/>
  <c r="X260" i="5" s="1"/>
  <c r="R260" i="5"/>
  <c r="J260" i="5"/>
  <c r="I260" i="5"/>
  <c r="H260" i="5"/>
  <c r="G260" i="5"/>
  <c r="F260" i="5"/>
  <c r="R288" i="5"/>
  <c r="H288" i="5"/>
  <c r="J288" i="5"/>
  <c r="I288" i="5"/>
  <c r="F288" i="5"/>
  <c r="E288" i="5"/>
  <c r="X288" i="5" s="1"/>
  <c r="AB291" i="5"/>
  <c r="V320" i="5"/>
  <c r="G320" i="5" s="1"/>
  <c r="S342" i="5"/>
  <c r="AB342" i="5"/>
  <c r="E416" i="5"/>
  <c r="X416" i="5" s="1"/>
  <c r="R416" i="5"/>
  <c r="J416" i="5"/>
  <c r="I416" i="5"/>
  <c r="H416" i="5"/>
  <c r="G416" i="5"/>
  <c r="F416" i="5"/>
  <c r="V8" i="5"/>
  <c r="G8" i="5" s="1"/>
  <c r="V12" i="5"/>
  <c r="G12" i="5" s="1"/>
  <c r="V16" i="5"/>
  <c r="G16" i="5" s="1"/>
  <c r="V20" i="5"/>
  <c r="G20" i="5" s="1"/>
  <c r="V24" i="5"/>
  <c r="G24" i="5" s="1"/>
  <c r="V28" i="5"/>
  <c r="G28" i="5" s="1"/>
  <c r="V32" i="5"/>
  <c r="G32" i="5" s="1"/>
  <c r="V36" i="5"/>
  <c r="V40" i="5"/>
  <c r="G40" i="5" s="1"/>
  <c r="V44" i="5"/>
  <c r="G44" i="5" s="1"/>
  <c r="V48" i="5"/>
  <c r="G48" i="5" s="1"/>
  <c r="V52" i="5"/>
  <c r="G52" i="5" s="1"/>
  <c r="V56" i="5"/>
  <c r="G56" i="5" s="1"/>
  <c r="V60" i="5"/>
  <c r="G60" i="5" s="1"/>
  <c r="V64" i="5"/>
  <c r="G64" i="5" s="1"/>
  <c r="V68" i="5"/>
  <c r="G68" i="5" s="1"/>
  <c r="V72" i="5"/>
  <c r="G72" i="5" s="1"/>
  <c r="V76" i="5"/>
  <c r="G76" i="5" s="1"/>
  <c r="V80" i="5"/>
  <c r="G80" i="5" s="1"/>
  <c r="V83" i="5"/>
  <c r="G83" i="5" s="1"/>
  <c r="V87" i="5"/>
  <c r="G87" i="5" s="1"/>
  <c r="V91" i="5"/>
  <c r="G91" i="5" s="1"/>
  <c r="V95" i="5"/>
  <c r="G95" i="5" s="1"/>
  <c r="V99" i="5"/>
  <c r="G99" i="5" s="1"/>
  <c r="V103" i="5"/>
  <c r="G103" i="5" s="1"/>
  <c r="V107" i="5"/>
  <c r="G107" i="5" s="1"/>
  <c r="V111" i="5"/>
  <c r="G111" i="5" s="1"/>
  <c r="V115" i="5"/>
  <c r="G115" i="5" s="1"/>
  <c r="V119" i="5"/>
  <c r="G119" i="5" s="1"/>
  <c r="R121" i="5"/>
  <c r="V122" i="5"/>
  <c r="V126" i="5"/>
  <c r="G126" i="5" s="1"/>
  <c r="V129" i="5"/>
  <c r="AB131" i="5"/>
  <c r="V134" i="5"/>
  <c r="G134" i="5" s="1"/>
  <c r="AB137" i="5"/>
  <c r="G141" i="5"/>
  <c r="R142" i="5"/>
  <c r="I142" i="5"/>
  <c r="G145" i="5"/>
  <c r="G147" i="5"/>
  <c r="F153" i="5"/>
  <c r="E166" i="5"/>
  <c r="X166" i="5" s="1"/>
  <c r="H167" i="5"/>
  <c r="E170" i="5"/>
  <c r="E174" i="5"/>
  <c r="E178" i="5"/>
  <c r="H179" i="5"/>
  <c r="E182" i="5"/>
  <c r="X182" i="5" s="1"/>
  <c r="H183" i="5"/>
  <c r="E186" i="5"/>
  <c r="H187" i="5"/>
  <c r="H191" i="5"/>
  <c r="E194" i="5"/>
  <c r="X194" i="5" s="1"/>
  <c r="H195" i="5"/>
  <c r="F216" i="5"/>
  <c r="R217" i="5"/>
  <c r="G219" i="5"/>
  <c r="AB219" i="5"/>
  <c r="AB275" i="5"/>
  <c r="V403" i="5"/>
  <c r="G137" i="5"/>
  <c r="F141" i="5"/>
  <c r="H147" i="5"/>
  <c r="AB152" i="5"/>
  <c r="AB157" i="5"/>
  <c r="E212" i="5"/>
  <c r="X212" i="5" s="1"/>
  <c r="R212" i="5"/>
  <c r="J212" i="5"/>
  <c r="I212" i="5"/>
  <c r="H212" i="5"/>
  <c r="G212" i="5"/>
  <c r="F212" i="5"/>
  <c r="G216" i="5"/>
  <c r="R272" i="5"/>
  <c r="H272" i="5"/>
  <c r="J272" i="5"/>
  <c r="I272" i="5"/>
  <c r="F272" i="5"/>
  <c r="E272" i="5"/>
  <c r="AB391" i="5"/>
  <c r="V127" i="5"/>
  <c r="V132" i="5"/>
  <c r="G132" i="5" s="1"/>
  <c r="V135" i="5"/>
  <c r="G138" i="5"/>
  <c r="AB138" i="5"/>
  <c r="F151" i="5"/>
  <c r="E151" i="5"/>
  <c r="X151" i="5" s="1"/>
  <c r="R151" i="5"/>
  <c r="I151" i="5"/>
  <c r="V152" i="5"/>
  <c r="G152" i="5" s="1"/>
  <c r="R154" i="5"/>
  <c r="J154" i="5"/>
  <c r="I154" i="5"/>
  <c r="G154" i="5"/>
  <c r="G157" i="5"/>
  <c r="AB165" i="5"/>
  <c r="AB169" i="5"/>
  <c r="AB173" i="5"/>
  <c r="AB177" i="5"/>
  <c r="AB181" i="5"/>
  <c r="AB185" i="5"/>
  <c r="AB189" i="5"/>
  <c r="AB193" i="5"/>
  <c r="AB197" i="5"/>
  <c r="R207" i="5"/>
  <c r="I207" i="5"/>
  <c r="J207" i="5"/>
  <c r="H207" i="5"/>
  <c r="F207" i="5"/>
  <c r="E207" i="5"/>
  <c r="X207" i="5" s="1"/>
  <c r="G209" i="5"/>
  <c r="AB233" i="5"/>
  <c r="AB237" i="5"/>
  <c r="AB241" i="5"/>
  <c r="R300" i="5"/>
  <c r="J300" i="5"/>
  <c r="H300" i="5"/>
  <c r="I300" i="5"/>
  <c r="F300" i="5"/>
  <c r="E300" i="5"/>
  <c r="X300" i="5" s="1"/>
  <c r="V303" i="5"/>
  <c r="G303" i="5" s="1"/>
  <c r="R332" i="5"/>
  <c r="J332" i="5"/>
  <c r="T332" i="5" s="1"/>
  <c r="I332" i="5"/>
  <c r="H332" i="5"/>
  <c r="E332" i="5"/>
  <c r="X332" i="5" s="1"/>
  <c r="V391" i="5"/>
  <c r="R143" i="5"/>
  <c r="AB144" i="5"/>
  <c r="V144" i="5"/>
  <c r="AB149" i="5"/>
  <c r="J153" i="5"/>
  <c r="I153" i="5"/>
  <c r="H153" i="5"/>
  <c r="E153" i="5"/>
  <c r="AB161" i="5"/>
  <c r="V165" i="5"/>
  <c r="G165" i="5" s="1"/>
  <c r="R166" i="5"/>
  <c r="J166" i="5"/>
  <c r="I166" i="5"/>
  <c r="H166" i="5"/>
  <c r="G166" i="5"/>
  <c r="V169" i="5"/>
  <c r="R170" i="5"/>
  <c r="J170" i="5"/>
  <c r="I170" i="5"/>
  <c r="H170" i="5"/>
  <c r="G170" i="5"/>
  <c r="V173" i="5"/>
  <c r="R174" i="5"/>
  <c r="J174" i="5"/>
  <c r="I174" i="5"/>
  <c r="H174" i="5"/>
  <c r="G174" i="5"/>
  <c r="V177" i="5"/>
  <c r="R178" i="5"/>
  <c r="J178" i="5"/>
  <c r="I178" i="5"/>
  <c r="H178" i="5"/>
  <c r="G178" i="5"/>
  <c r="V181" i="5"/>
  <c r="R182" i="5"/>
  <c r="J182" i="5"/>
  <c r="I182" i="5"/>
  <c r="H182" i="5"/>
  <c r="G182" i="5"/>
  <c r="V185" i="5"/>
  <c r="R186" i="5"/>
  <c r="J186" i="5"/>
  <c r="I186" i="5"/>
  <c r="H186" i="5"/>
  <c r="G186" i="5"/>
  <c r="V189" i="5"/>
  <c r="G189" i="5" s="1"/>
  <c r="R190" i="5"/>
  <c r="J190" i="5"/>
  <c r="V193" i="5"/>
  <c r="R194" i="5"/>
  <c r="J194" i="5"/>
  <c r="I194" i="5"/>
  <c r="H194" i="5"/>
  <c r="G194" i="5"/>
  <c r="G197" i="5"/>
  <c r="AB199" i="5"/>
  <c r="E204" i="5"/>
  <c r="X204" i="5" s="1"/>
  <c r="R204" i="5"/>
  <c r="J204" i="5"/>
  <c r="I204" i="5"/>
  <c r="H204" i="5"/>
  <c r="E209" i="5"/>
  <c r="X209" i="5" s="1"/>
  <c r="R209" i="5"/>
  <c r="J209" i="5"/>
  <c r="I209" i="5"/>
  <c r="H209" i="5"/>
  <c r="F209" i="5"/>
  <c r="AB228" i="5"/>
  <c r="AB234" i="5"/>
  <c r="AB238" i="5"/>
  <c r="AB283" i="5"/>
  <c r="G142" i="5"/>
  <c r="G146" i="5"/>
  <c r="J213" i="5"/>
  <c r="V222" i="5"/>
  <c r="G222" i="5" s="1"/>
  <c r="R225" i="5"/>
  <c r="E252" i="5"/>
  <c r="X252" i="5" s="1"/>
  <c r="R252" i="5"/>
  <c r="J252" i="5"/>
  <c r="I252" i="5"/>
  <c r="H252" i="5"/>
  <c r="AB254" i="5"/>
  <c r="R296" i="5"/>
  <c r="H296" i="5"/>
  <c r="J296" i="5"/>
  <c r="I296" i="5"/>
  <c r="F296" i="5"/>
  <c r="E296" i="5"/>
  <c r="X296" i="5" s="1"/>
  <c r="V299" i="5"/>
  <c r="G299" i="5" s="1"/>
  <c r="R312" i="5"/>
  <c r="J312" i="5"/>
  <c r="T312" i="5" s="1"/>
  <c r="H312" i="5"/>
  <c r="I312" i="5"/>
  <c r="E312" i="5"/>
  <c r="X312" i="5" s="1"/>
  <c r="AB346" i="5"/>
  <c r="E396" i="5"/>
  <c r="X396" i="5" s="1"/>
  <c r="R396" i="5"/>
  <c r="J396" i="5"/>
  <c r="I396" i="5"/>
  <c r="H396" i="5"/>
  <c r="G396" i="5"/>
  <c r="F396" i="5"/>
  <c r="T527" i="5"/>
  <c r="S527" i="5"/>
  <c r="AB527" i="5"/>
  <c r="V201" i="5"/>
  <c r="V210" i="5"/>
  <c r="V215" i="5"/>
  <c r="G215" i="5" s="1"/>
  <c r="G217" i="5"/>
  <c r="AB217" i="5"/>
  <c r="AB229" i="5"/>
  <c r="AB246" i="5"/>
  <c r="AB250" i="5"/>
  <c r="AB311" i="5"/>
  <c r="V327" i="5"/>
  <c r="AB339" i="5"/>
  <c r="V371" i="5"/>
  <c r="AB398" i="5"/>
  <c r="T398" i="5"/>
  <c r="S398" i="5"/>
  <c r="R493" i="5"/>
  <c r="J493" i="5"/>
  <c r="I493" i="5"/>
  <c r="H493" i="5"/>
  <c r="G493" i="5"/>
  <c r="F493" i="5"/>
  <c r="E493" i="5"/>
  <c r="X493" i="5" s="1"/>
  <c r="G527" i="5"/>
  <c r="F527" i="5"/>
  <c r="E527" i="5"/>
  <c r="X527" i="5" s="1"/>
  <c r="R527" i="5"/>
  <c r="J527" i="5"/>
  <c r="I527" i="5"/>
  <c r="H527" i="5"/>
  <c r="V203" i="5"/>
  <c r="G203" i="5" s="1"/>
  <c r="G205" i="5"/>
  <c r="AB205" i="5"/>
  <c r="AB210" i="5"/>
  <c r="V220" i="5"/>
  <c r="G220" i="5" s="1"/>
  <c r="AB225" i="5"/>
  <c r="AB230" i="5"/>
  <c r="V269" i="5"/>
  <c r="G269" i="5" s="1"/>
  <c r="V277" i="5"/>
  <c r="G277" i="5" s="1"/>
  <c r="V285" i="5"/>
  <c r="G285" i="5" s="1"/>
  <c r="V311" i="5"/>
  <c r="G311" i="5" s="1"/>
  <c r="E333" i="5"/>
  <c r="X333" i="5" s="1"/>
  <c r="R333" i="5"/>
  <c r="J333" i="5"/>
  <c r="T333" i="5" s="1"/>
  <c r="I333" i="5"/>
  <c r="H333" i="5"/>
  <c r="G333" i="5"/>
  <c r="V339" i="5"/>
  <c r="V359" i="5"/>
  <c r="E384" i="5"/>
  <c r="X384" i="5" s="1"/>
  <c r="R384" i="5"/>
  <c r="J384" i="5"/>
  <c r="I384" i="5"/>
  <c r="H384" i="5"/>
  <c r="G384" i="5"/>
  <c r="F384" i="5"/>
  <c r="AB410" i="5"/>
  <c r="T410" i="5"/>
  <c r="S410" i="5"/>
  <c r="V471" i="5"/>
  <c r="G471" i="5" s="1"/>
  <c r="R473" i="5"/>
  <c r="J473" i="5"/>
  <c r="I473" i="5"/>
  <c r="H473" i="5"/>
  <c r="G473" i="5"/>
  <c r="F473" i="5"/>
  <c r="E473" i="5"/>
  <c r="X473" i="5" s="1"/>
  <c r="V160" i="5"/>
  <c r="G160" i="5" s="1"/>
  <c r="V164" i="5"/>
  <c r="G164" i="5" s="1"/>
  <c r="V168" i="5"/>
  <c r="V172" i="5"/>
  <c r="G172" i="5" s="1"/>
  <c r="V176" i="5"/>
  <c r="G176" i="5" s="1"/>
  <c r="V180" i="5"/>
  <c r="V184" i="5"/>
  <c r="G184" i="5" s="1"/>
  <c r="V188" i="5"/>
  <c r="V192" i="5"/>
  <c r="G192" i="5" s="1"/>
  <c r="V196" i="5"/>
  <c r="G196" i="5" s="1"/>
  <c r="F205" i="5"/>
  <c r="V208" i="5"/>
  <c r="G208" i="5" s="1"/>
  <c r="AB215" i="5"/>
  <c r="V218" i="5"/>
  <c r="G218" i="5" s="1"/>
  <c r="V223" i="5"/>
  <c r="X225" i="5"/>
  <c r="V230" i="5"/>
  <c r="G230" i="5" s="1"/>
  <c r="E232" i="5"/>
  <c r="X232" i="5" s="1"/>
  <c r="R232" i="5"/>
  <c r="J232" i="5"/>
  <c r="E236" i="5"/>
  <c r="X236" i="5" s="1"/>
  <c r="R236" i="5"/>
  <c r="J236" i="5"/>
  <c r="H236" i="5"/>
  <c r="E240" i="5"/>
  <c r="X240" i="5" s="1"/>
  <c r="R240" i="5"/>
  <c r="J240" i="5"/>
  <c r="H240" i="5"/>
  <c r="AB243" i="5"/>
  <c r="V243" i="5"/>
  <c r="G243" i="5" s="1"/>
  <c r="V293" i="5"/>
  <c r="G293" i="5" s="1"/>
  <c r="G300" i="5"/>
  <c r="AB307" i="5"/>
  <c r="G332" i="5"/>
  <c r="E364" i="5"/>
  <c r="X364" i="5" s="1"/>
  <c r="R364" i="5"/>
  <c r="J364" i="5"/>
  <c r="I364" i="5"/>
  <c r="H364" i="5"/>
  <c r="G364" i="5"/>
  <c r="F364" i="5"/>
  <c r="AB423" i="5"/>
  <c r="V435" i="5"/>
  <c r="G435" i="5" s="1"/>
  <c r="AB472" i="5"/>
  <c r="T472" i="5"/>
  <c r="S472" i="5"/>
  <c r="V198" i="5"/>
  <c r="G198" i="5" s="1"/>
  <c r="H205" i="5"/>
  <c r="V206" i="5"/>
  <c r="V211" i="5"/>
  <c r="G213" i="5"/>
  <c r="AB213" i="5"/>
  <c r="F225" i="5"/>
  <c r="V226" i="5"/>
  <c r="R227" i="5"/>
  <c r="I227" i="5"/>
  <c r="H227" i="5"/>
  <c r="AB242" i="5"/>
  <c r="AB259" i="5"/>
  <c r="V259" i="5"/>
  <c r="G259" i="5" s="1"/>
  <c r="G264" i="5"/>
  <c r="R268" i="5"/>
  <c r="H268" i="5"/>
  <c r="F268" i="5"/>
  <c r="E268" i="5"/>
  <c r="X268" i="5" s="1"/>
  <c r="J268" i="5"/>
  <c r="G272" i="5"/>
  <c r="R276" i="5"/>
  <c r="H276" i="5"/>
  <c r="F276" i="5"/>
  <c r="E276" i="5"/>
  <c r="X276" i="5" s="1"/>
  <c r="J276" i="5"/>
  <c r="G280" i="5"/>
  <c r="R284" i="5"/>
  <c r="H284" i="5"/>
  <c r="F284" i="5"/>
  <c r="E284" i="5"/>
  <c r="X284" i="5" s="1"/>
  <c r="J284" i="5"/>
  <c r="G288" i="5"/>
  <c r="AB296" i="5"/>
  <c r="R304" i="5"/>
  <c r="J304" i="5"/>
  <c r="T304" i="5" s="1"/>
  <c r="H304" i="5"/>
  <c r="I304" i="5"/>
  <c r="E304" i="5"/>
  <c r="X304" i="5" s="1"/>
  <c r="V307" i="5"/>
  <c r="G307" i="5" s="1"/>
  <c r="E313" i="5"/>
  <c r="X313" i="5" s="1"/>
  <c r="R313" i="5"/>
  <c r="J313" i="5"/>
  <c r="T313" i="5" s="1"/>
  <c r="H313" i="5"/>
  <c r="G313" i="5"/>
  <c r="AB319" i="5"/>
  <c r="V340" i="5"/>
  <c r="G340" i="5" s="1"/>
  <c r="AB366" i="5"/>
  <c r="T366" i="5"/>
  <c r="S366" i="5"/>
  <c r="V423" i="5"/>
  <c r="G423" i="5" s="1"/>
  <c r="I440" i="5"/>
  <c r="H440" i="5"/>
  <c r="R440" i="5"/>
  <c r="J440" i="5"/>
  <c r="F440" i="5"/>
  <c r="E440" i="5"/>
  <c r="X440" i="5" s="1"/>
  <c r="I448" i="5"/>
  <c r="H448" i="5"/>
  <c r="R448" i="5"/>
  <c r="J448" i="5"/>
  <c r="F448" i="5"/>
  <c r="E448" i="5"/>
  <c r="X448" i="5" s="1"/>
  <c r="I456" i="5"/>
  <c r="H456" i="5"/>
  <c r="R456" i="5"/>
  <c r="J456" i="5"/>
  <c r="F456" i="5"/>
  <c r="E456" i="5"/>
  <c r="X456" i="5" s="1"/>
  <c r="G202" i="5"/>
  <c r="I205" i="5"/>
  <c r="F213" i="5"/>
  <c r="H225" i="5"/>
  <c r="X227" i="5"/>
  <c r="I229" i="5"/>
  <c r="F232" i="5"/>
  <c r="G252" i="5"/>
  <c r="AB255" i="5"/>
  <c r="V255" i="5"/>
  <c r="G255" i="5" s="1"/>
  <c r="G268" i="5"/>
  <c r="G276" i="5"/>
  <c r="G284" i="5"/>
  <c r="R292" i="5"/>
  <c r="H292" i="5"/>
  <c r="F292" i="5"/>
  <c r="E292" i="5"/>
  <c r="X292" i="5" s="1"/>
  <c r="J292" i="5"/>
  <c r="G296" i="5"/>
  <c r="AB303" i="5"/>
  <c r="G312" i="5"/>
  <c r="E352" i="5"/>
  <c r="R352" i="5"/>
  <c r="J352" i="5"/>
  <c r="T352" i="5" s="1"/>
  <c r="I352" i="5"/>
  <c r="H352" i="5"/>
  <c r="G352" i="5"/>
  <c r="AB378" i="5"/>
  <c r="T378" i="5"/>
  <c r="S378" i="5"/>
  <c r="E428" i="5"/>
  <c r="X428" i="5" s="1"/>
  <c r="R428" i="5"/>
  <c r="J428" i="5"/>
  <c r="I428" i="5"/>
  <c r="H428" i="5"/>
  <c r="G428" i="5"/>
  <c r="F428" i="5"/>
  <c r="E486" i="5"/>
  <c r="X486" i="5" s="1"/>
  <c r="R486" i="5"/>
  <c r="J486" i="5"/>
  <c r="H486" i="5"/>
  <c r="G486" i="5"/>
  <c r="F486" i="5"/>
  <c r="G555" i="5"/>
  <c r="F555" i="5"/>
  <c r="E555" i="5"/>
  <c r="X555" i="5" s="1"/>
  <c r="R555" i="5"/>
  <c r="J555" i="5"/>
  <c r="I555" i="5"/>
  <c r="H555" i="5"/>
  <c r="I267" i="5"/>
  <c r="F267" i="5"/>
  <c r="X267" i="5"/>
  <c r="I275" i="5"/>
  <c r="F275" i="5"/>
  <c r="X275" i="5"/>
  <c r="I283" i="5"/>
  <c r="F283" i="5"/>
  <c r="X283" i="5"/>
  <c r="T286" i="5"/>
  <c r="I291" i="5"/>
  <c r="F291" i="5"/>
  <c r="X291" i="5"/>
  <c r="E297" i="5"/>
  <c r="X297" i="5" s="1"/>
  <c r="J297" i="5"/>
  <c r="E301" i="5"/>
  <c r="X301" i="5" s="1"/>
  <c r="J301" i="5"/>
  <c r="E305" i="5"/>
  <c r="X305" i="5" s="1"/>
  <c r="J305" i="5"/>
  <c r="T305" i="5" s="1"/>
  <c r="E309" i="5"/>
  <c r="X309" i="5" s="1"/>
  <c r="J309" i="5"/>
  <c r="T309" i="5" s="1"/>
  <c r="V319" i="5"/>
  <c r="T322" i="5"/>
  <c r="R324" i="5"/>
  <c r="J324" i="5"/>
  <c r="T324" i="5" s="1"/>
  <c r="I324" i="5"/>
  <c r="H324" i="5"/>
  <c r="AB331" i="5"/>
  <c r="V347" i="5"/>
  <c r="AB354" i="5"/>
  <c r="AB367" i="5"/>
  <c r="E372" i="5"/>
  <c r="X372" i="5" s="1"/>
  <c r="R372" i="5"/>
  <c r="J372" i="5"/>
  <c r="I372" i="5"/>
  <c r="H372" i="5"/>
  <c r="V379" i="5"/>
  <c r="G379" i="5" s="1"/>
  <c r="AB386" i="5"/>
  <c r="T386" i="5"/>
  <c r="S386" i="5"/>
  <c r="AB399" i="5"/>
  <c r="E404" i="5"/>
  <c r="X404" i="5" s="1"/>
  <c r="R404" i="5"/>
  <c r="J404" i="5"/>
  <c r="I404" i="5"/>
  <c r="H404" i="5"/>
  <c r="V411" i="5"/>
  <c r="AB418" i="5"/>
  <c r="T418" i="5"/>
  <c r="S418" i="5"/>
  <c r="AB431" i="5"/>
  <c r="E436" i="5"/>
  <c r="X436" i="5" s="1"/>
  <c r="R436" i="5"/>
  <c r="J436" i="5"/>
  <c r="I436" i="5"/>
  <c r="H436" i="5"/>
  <c r="I464" i="5"/>
  <c r="H464" i="5"/>
  <c r="R464" i="5"/>
  <c r="J464" i="5"/>
  <c r="F464" i="5"/>
  <c r="G472" i="5"/>
  <c r="V652" i="5"/>
  <c r="G652" i="5" s="1"/>
  <c r="E273" i="5"/>
  <c r="X273" i="5" s="1"/>
  <c r="J273" i="5"/>
  <c r="E281" i="5"/>
  <c r="X281" i="5" s="1"/>
  <c r="J281" i="5"/>
  <c r="AB313" i="5"/>
  <c r="V331" i="5"/>
  <c r="T334" i="5"/>
  <c r="S334" i="5"/>
  <c r="R336" i="5"/>
  <c r="J336" i="5"/>
  <c r="T336" i="5" s="1"/>
  <c r="I336" i="5"/>
  <c r="H336" i="5"/>
  <c r="E337" i="5"/>
  <c r="X337" i="5" s="1"/>
  <c r="R337" i="5"/>
  <c r="J337" i="5"/>
  <c r="T337" i="5" s="1"/>
  <c r="E360" i="5"/>
  <c r="X360" i="5" s="1"/>
  <c r="R360" i="5"/>
  <c r="J360" i="5"/>
  <c r="I360" i="5"/>
  <c r="H360" i="5"/>
  <c r="V367" i="5"/>
  <c r="G367" i="5" s="1"/>
  <c r="AB374" i="5"/>
  <c r="T374" i="5"/>
  <c r="S374" i="5"/>
  <c r="E392" i="5"/>
  <c r="X392" i="5" s="1"/>
  <c r="R392" i="5"/>
  <c r="J392" i="5"/>
  <c r="I392" i="5"/>
  <c r="H392" i="5"/>
  <c r="V399" i="5"/>
  <c r="G399" i="5" s="1"/>
  <c r="AB406" i="5"/>
  <c r="T406" i="5"/>
  <c r="S406" i="5"/>
  <c r="V431" i="5"/>
  <c r="G431" i="5" s="1"/>
  <c r="T438" i="5"/>
  <c r="S438" i="5"/>
  <c r="AB438" i="5"/>
  <c r="I472" i="5"/>
  <c r="H472" i="5"/>
  <c r="R472" i="5"/>
  <c r="J472" i="5"/>
  <c r="F472" i="5"/>
  <c r="E472" i="5"/>
  <c r="X472" i="5" s="1"/>
  <c r="E490" i="5"/>
  <c r="X490" i="5" s="1"/>
  <c r="R490" i="5"/>
  <c r="J490" i="5"/>
  <c r="H490" i="5"/>
  <c r="G490" i="5"/>
  <c r="F490" i="5"/>
  <c r="R497" i="5"/>
  <c r="J497" i="5"/>
  <c r="I497" i="5"/>
  <c r="H497" i="5"/>
  <c r="G497" i="5"/>
  <c r="F497" i="5"/>
  <c r="E497" i="5"/>
  <c r="X497" i="5" s="1"/>
  <c r="R545" i="5"/>
  <c r="J545" i="5"/>
  <c r="I545" i="5"/>
  <c r="H545" i="5"/>
  <c r="G545" i="5"/>
  <c r="F545" i="5"/>
  <c r="E545" i="5"/>
  <c r="X545" i="5" s="1"/>
  <c r="J636" i="5"/>
  <c r="I636" i="5"/>
  <c r="H636" i="5"/>
  <c r="E636" i="5"/>
  <c r="X636" i="5" s="1"/>
  <c r="R636" i="5"/>
  <c r="F636" i="5"/>
  <c r="J640" i="5"/>
  <c r="I640" i="5"/>
  <c r="H640" i="5"/>
  <c r="E640" i="5"/>
  <c r="X640" i="5" s="1"/>
  <c r="R640" i="5"/>
  <c r="F640" i="5"/>
  <c r="V234" i="5"/>
  <c r="G234" i="5" s="1"/>
  <c r="V238" i="5"/>
  <c r="G238" i="5" s="1"/>
  <c r="V242" i="5"/>
  <c r="V246" i="5"/>
  <c r="G246" i="5" s="1"/>
  <c r="V250" i="5"/>
  <c r="G250" i="5" s="1"/>
  <c r="V254" i="5"/>
  <c r="G254" i="5" s="1"/>
  <c r="V258" i="5"/>
  <c r="G258" i="5" s="1"/>
  <c r="F262" i="5"/>
  <c r="G267" i="5"/>
  <c r="E270" i="5"/>
  <c r="AB270" i="5"/>
  <c r="G275" i="5"/>
  <c r="E278" i="5"/>
  <c r="AB278" i="5"/>
  <c r="G283" i="5"/>
  <c r="E286" i="5"/>
  <c r="AB286" i="5"/>
  <c r="G291" i="5"/>
  <c r="E294" i="5"/>
  <c r="AB294" i="5"/>
  <c r="AB297" i="5"/>
  <c r="AB301" i="5"/>
  <c r="AB305" i="5"/>
  <c r="AB309" i="5"/>
  <c r="S314" i="5"/>
  <c r="R316" i="5"/>
  <c r="J316" i="5"/>
  <c r="T316" i="5" s="1"/>
  <c r="I316" i="5"/>
  <c r="H316" i="5"/>
  <c r="E317" i="5"/>
  <c r="X317" i="5" s="1"/>
  <c r="R317" i="5"/>
  <c r="J317" i="5"/>
  <c r="T317" i="5" s="1"/>
  <c r="AB334" i="5"/>
  <c r="V343" i="5"/>
  <c r="E348" i="5"/>
  <c r="X348" i="5" s="1"/>
  <c r="R348" i="5"/>
  <c r="J348" i="5"/>
  <c r="I348" i="5"/>
  <c r="H348" i="5"/>
  <c r="V355" i="5"/>
  <c r="G355" i="5" s="1"/>
  <c r="AB362" i="5"/>
  <c r="T362" i="5"/>
  <c r="S362" i="5"/>
  <c r="E380" i="5"/>
  <c r="X380" i="5" s="1"/>
  <c r="R380" i="5"/>
  <c r="J380" i="5"/>
  <c r="I380" i="5"/>
  <c r="H380" i="5"/>
  <c r="V387" i="5"/>
  <c r="G387" i="5" s="1"/>
  <c r="AB394" i="5"/>
  <c r="T394" i="5"/>
  <c r="S394" i="5"/>
  <c r="E412" i="5"/>
  <c r="X412" i="5" s="1"/>
  <c r="R412" i="5"/>
  <c r="J412" i="5"/>
  <c r="I412" i="5"/>
  <c r="H412" i="5"/>
  <c r="V419" i="5"/>
  <c r="G419" i="5" s="1"/>
  <c r="AB426" i="5"/>
  <c r="T426" i="5"/>
  <c r="S426" i="5"/>
  <c r="I468" i="5"/>
  <c r="H468" i="5"/>
  <c r="R468" i="5"/>
  <c r="J468" i="5"/>
  <c r="F468" i="5"/>
  <c r="E468" i="5"/>
  <c r="X468" i="5" s="1"/>
  <c r="V477" i="5"/>
  <c r="G477" i="5" s="1"/>
  <c r="E538" i="5"/>
  <c r="X538" i="5" s="1"/>
  <c r="R538" i="5"/>
  <c r="J538" i="5"/>
  <c r="I538" i="5"/>
  <c r="H538" i="5"/>
  <c r="G538" i="5"/>
  <c r="F538" i="5"/>
  <c r="G262" i="5"/>
  <c r="AB265" i="5"/>
  <c r="H267" i="5"/>
  <c r="F270" i="5"/>
  <c r="F273" i="5"/>
  <c r="AB273" i="5"/>
  <c r="H275" i="5"/>
  <c r="F278" i="5"/>
  <c r="F281" i="5"/>
  <c r="AB281" i="5"/>
  <c r="H283" i="5"/>
  <c r="AB289" i="5"/>
  <c r="H291" i="5"/>
  <c r="F294" i="5"/>
  <c r="F297" i="5"/>
  <c r="T298" i="5"/>
  <c r="F301" i="5"/>
  <c r="T310" i="5"/>
  <c r="AB314" i="5"/>
  <c r="AB316" i="5"/>
  <c r="V323" i="5"/>
  <c r="G323" i="5" s="1"/>
  <c r="E324" i="5"/>
  <c r="X324" i="5" s="1"/>
  <c r="R328" i="5"/>
  <c r="J328" i="5"/>
  <c r="T328" i="5" s="1"/>
  <c r="I328" i="5"/>
  <c r="H328" i="5"/>
  <c r="AB335" i="5"/>
  <c r="AB350" i="5"/>
  <c r="AB363" i="5"/>
  <c r="E368" i="5"/>
  <c r="X368" i="5" s="1"/>
  <c r="R368" i="5"/>
  <c r="J368" i="5"/>
  <c r="I368" i="5"/>
  <c r="H368" i="5"/>
  <c r="V375" i="5"/>
  <c r="AB382" i="5"/>
  <c r="T382" i="5"/>
  <c r="S382" i="5"/>
  <c r="AB395" i="5"/>
  <c r="V407" i="5"/>
  <c r="G407" i="5" s="1"/>
  <c r="AB414" i="5"/>
  <c r="T414" i="5"/>
  <c r="S414" i="5"/>
  <c r="AB427" i="5"/>
  <c r="G440" i="5"/>
  <c r="G448" i="5"/>
  <c r="E478" i="5"/>
  <c r="X478" i="5" s="1"/>
  <c r="R478" i="5"/>
  <c r="I478" i="5"/>
  <c r="H478" i="5"/>
  <c r="G478" i="5"/>
  <c r="F478" i="5"/>
  <c r="R485" i="5"/>
  <c r="J485" i="5"/>
  <c r="I485" i="5"/>
  <c r="H485" i="5"/>
  <c r="G485" i="5"/>
  <c r="F485" i="5"/>
  <c r="E485" i="5"/>
  <c r="X485" i="5" s="1"/>
  <c r="E494" i="5"/>
  <c r="X494" i="5" s="1"/>
  <c r="R494" i="5"/>
  <c r="J494" i="5"/>
  <c r="H494" i="5"/>
  <c r="G494" i="5"/>
  <c r="F494" i="5"/>
  <c r="R501" i="5"/>
  <c r="J501" i="5"/>
  <c r="I501" i="5"/>
  <c r="H501" i="5"/>
  <c r="G501" i="5"/>
  <c r="F501" i="5"/>
  <c r="E501" i="5"/>
  <c r="X501" i="5" s="1"/>
  <c r="AB537" i="5"/>
  <c r="V241" i="5"/>
  <c r="G241" i="5" s="1"/>
  <c r="V245" i="5"/>
  <c r="G245" i="5" s="1"/>
  <c r="V249" i="5"/>
  <c r="G249" i="5" s="1"/>
  <c r="V253" i="5"/>
  <c r="G253" i="5" s="1"/>
  <c r="V257" i="5"/>
  <c r="G257" i="5" s="1"/>
  <c r="V261" i="5"/>
  <c r="G261" i="5" s="1"/>
  <c r="H262" i="5"/>
  <c r="I263" i="5"/>
  <c r="F263" i="5"/>
  <c r="J267" i="5"/>
  <c r="H270" i="5"/>
  <c r="I271" i="5"/>
  <c r="F271" i="5"/>
  <c r="J275" i="5"/>
  <c r="H278" i="5"/>
  <c r="I279" i="5"/>
  <c r="F279" i="5"/>
  <c r="J283" i="5"/>
  <c r="H286" i="5"/>
  <c r="I287" i="5"/>
  <c r="F287" i="5"/>
  <c r="J291" i="5"/>
  <c r="H294" i="5"/>
  <c r="I295" i="5"/>
  <c r="F295" i="5"/>
  <c r="G297" i="5"/>
  <c r="G301" i="5"/>
  <c r="G305" i="5"/>
  <c r="G309" i="5"/>
  <c r="V335" i="5"/>
  <c r="E336" i="5"/>
  <c r="X336" i="5" s="1"/>
  <c r="T338" i="5"/>
  <c r="S338" i="5"/>
  <c r="V363" i="5"/>
  <c r="G363" i="5" s="1"/>
  <c r="AB370" i="5"/>
  <c r="T370" i="5"/>
  <c r="S370" i="5"/>
  <c r="F372" i="5"/>
  <c r="E388" i="5"/>
  <c r="X388" i="5" s="1"/>
  <c r="R388" i="5"/>
  <c r="J388" i="5"/>
  <c r="I388" i="5"/>
  <c r="H388" i="5"/>
  <c r="V395" i="5"/>
  <c r="AB402" i="5"/>
  <c r="T402" i="5"/>
  <c r="S402" i="5"/>
  <c r="F404" i="5"/>
  <c r="E420" i="5"/>
  <c r="X420" i="5" s="1"/>
  <c r="R420" i="5"/>
  <c r="J420" i="5"/>
  <c r="I420" i="5"/>
  <c r="H420" i="5"/>
  <c r="V427" i="5"/>
  <c r="G427" i="5" s="1"/>
  <c r="AB434" i="5"/>
  <c r="T434" i="5"/>
  <c r="S434" i="5"/>
  <c r="F436" i="5"/>
  <c r="R445" i="5"/>
  <c r="J445" i="5"/>
  <c r="I445" i="5"/>
  <c r="H445" i="5"/>
  <c r="R453" i="5"/>
  <c r="J453" i="5"/>
  <c r="I453" i="5"/>
  <c r="H453" i="5"/>
  <c r="G456" i="5"/>
  <c r="AB504" i="5"/>
  <c r="T504" i="5"/>
  <c r="S504" i="5"/>
  <c r="AB507" i="5"/>
  <c r="T507" i="5"/>
  <c r="S507" i="5"/>
  <c r="V537" i="5"/>
  <c r="G537" i="5" s="1"/>
  <c r="AB564" i="5"/>
  <c r="T564" i="5"/>
  <c r="S564" i="5"/>
  <c r="R613" i="5"/>
  <c r="J613" i="5"/>
  <c r="F613" i="5"/>
  <c r="E613" i="5"/>
  <c r="X613" i="5" s="1"/>
  <c r="I613" i="5"/>
  <c r="H613" i="5"/>
  <c r="G225" i="5"/>
  <c r="G229" i="5"/>
  <c r="G233" i="5"/>
  <c r="G237" i="5"/>
  <c r="E263" i="5"/>
  <c r="X263" i="5" s="1"/>
  <c r="AB263" i="5"/>
  <c r="R267" i="5"/>
  <c r="E271" i="5"/>
  <c r="X271" i="5" s="1"/>
  <c r="AB271" i="5"/>
  <c r="H273" i="5"/>
  <c r="X274" i="5"/>
  <c r="R275" i="5"/>
  <c r="E279" i="5"/>
  <c r="X279" i="5" s="1"/>
  <c r="AB279" i="5"/>
  <c r="H281" i="5"/>
  <c r="R283" i="5"/>
  <c r="E287" i="5"/>
  <c r="R291" i="5"/>
  <c r="E295" i="5"/>
  <c r="X295" i="5" s="1"/>
  <c r="H297" i="5"/>
  <c r="AB298" i="5"/>
  <c r="H301" i="5"/>
  <c r="AB302" i="5"/>
  <c r="H305" i="5"/>
  <c r="AB306" i="5"/>
  <c r="H309" i="5"/>
  <c r="AB310" i="5"/>
  <c r="V315" i="5"/>
  <c r="G315" i="5" s="1"/>
  <c r="E316" i="5"/>
  <c r="X316" i="5" s="1"/>
  <c r="S318" i="5"/>
  <c r="E321" i="5"/>
  <c r="X321" i="5" s="1"/>
  <c r="R321" i="5"/>
  <c r="J321" i="5"/>
  <c r="T321" i="5" s="1"/>
  <c r="AB327" i="5"/>
  <c r="AB338" i="5"/>
  <c r="AB340" i="5"/>
  <c r="V344" i="5"/>
  <c r="G344" i="5" s="1"/>
  <c r="V351" i="5"/>
  <c r="G351" i="5" s="1"/>
  <c r="AB358" i="5"/>
  <c r="T358" i="5"/>
  <c r="S358" i="5"/>
  <c r="F360" i="5"/>
  <c r="AB371" i="5"/>
  <c r="G372" i="5"/>
  <c r="E376" i="5"/>
  <c r="X376" i="5" s="1"/>
  <c r="R376" i="5"/>
  <c r="J376" i="5"/>
  <c r="I376" i="5"/>
  <c r="H376" i="5"/>
  <c r="V383" i="5"/>
  <c r="G383" i="5" s="1"/>
  <c r="AB390" i="5"/>
  <c r="T390" i="5"/>
  <c r="S390" i="5"/>
  <c r="F392" i="5"/>
  <c r="AB403" i="5"/>
  <c r="G404" i="5"/>
  <c r="E408" i="5"/>
  <c r="X408" i="5" s="1"/>
  <c r="R408" i="5"/>
  <c r="J408" i="5"/>
  <c r="I408" i="5"/>
  <c r="H408" i="5"/>
  <c r="V415" i="5"/>
  <c r="G415" i="5" s="1"/>
  <c r="AB422" i="5"/>
  <c r="T422" i="5"/>
  <c r="S422" i="5"/>
  <c r="AB435" i="5"/>
  <c r="G436" i="5"/>
  <c r="S443" i="5"/>
  <c r="E445" i="5"/>
  <c r="X445" i="5" s="1"/>
  <c r="S451" i="5"/>
  <c r="E453" i="5"/>
  <c r="X453" i="5" s="1"/>
  <c r="R461" i="5"/>
  <c r="J461" i="5"/>
  <c r="I461" i="5"/>
  <c r="H461" i="5"/>
  <c r="G464" i="5"/>
  <c r="T471" i="5"/>
  <c r="AB471" i="5"/>
  <c r="S471" i="5"/>
  <c r="E482" i="5"/>
  <c r="X482" i="5" s="1"/>
  <c r="R482" i="5"/>
  <c r="J482" i="5"/>
  <c r="H482" i="5"/>
  <c r="G482" i="5"/>
  <c r="F482" i="5"/>
  <c r="E498" i="5"/>
  <c r="X498" i="5" s="1"/>
  <c r="R498" i="5"/>
  <c r="J498" i="5"/>
  <c r="H498" i="5"/>
  <c r="G498" i="5"/>
  <c r="F498" i="5"/>
  <c r="T531" i="5"/>
  <c r="S531" i="5"/>
  <c r="AB531" i="5"/>
  <c r="V560" i="5"/>
  <c r="G560" i="5" s="1"/>
  <c r="J345" i="5"/>
  <c r="T345" i="5" s="1"/>
  <c r="J349" i="5"/>
  <c r="T349" i="5" s="1"/>
  <c r="J353" i="5"/>
  <c r="J357" i="5"/>
  <c r="J361" i="5"/>
  <c r="J365" i="5"/>
  <c r="J369" i="5"/>
  <c r="J373" i="5"/>
  <c r="J377" i="5"/>
  <c r="J381" i="5"/>
  <c r="J385" i="5"/>
  <c r="J389" i="5"/>
  <c r="J393" i="5"/>
  <c r="J397" i="5"/>
  <c r="J401" i="5"/>
  <c r="J405" i="5"/>
  <c r="J409" i="5"/>
  <c r="J413" i="5"/>
  <c r="J417" i="5"/>
  <c r="J421" i="5"/>
  <c r="J425" i="5"/>
  <c r="J429" i="5"/>
  <c r="J433" i="5"/>
  <c r="J437" i="5"/>
  <c r="V438" i="5"/>
  <c r="G438" i="5" s="1"/>
  <c r="H442" i="5"/>
  <c r="V443" i="5"/>
  <c r="G443" i="5" s="1"/>
  <c r="S444" i="5"/>
  <c r="G445" i="5"/>
  <c r="T446" i="5"/>
  <c r="S446" i="5"/>
  <c r="H450" i="5"/>
  <c r="V451" i="5"/>
  <c r="G451" i="5" s="1"/>
  <c r="S452" i="5"/>
  <c r="G453" i="5"/>
  <c r="T454" i="5"/>
  <c r="S454" i="5"/>
  <c r="H458" i="5"/>
  <c r="V459" i="5"/>
  <c r="G459" i="5" s="1"/>
  <c r="S460" i="5"/>
  <c r="G461" i="5"/>
  <c r="T462" i="5"/>
  <c r="S462" i="5"/>
  <c r="H466" i="5"/>
  <c r="V467" i="5"/>
  <c r="G467" i="5" s="1"/>
  <c r="AB468" i="5"/>
  <c r="J476" i="5"/>
  <c r="V504" i="5"/>
  <c r="G504" i="5" s="1"/>
  <c r="R510" i="5"/>
  <c r="J510" i="5"/>
  <c r="I510" i="5"/>
  <c r="H510" i="5"/>
  <c r="G510" i="5"/>
  <c r="F510" i="5"/>
  <c r="E510" i="5"/>
  <c r="X510" i="5" s="1"/>
  <c r="R541" i="5"/>
  <c r="J541" i="5"/>
  <c r="I541" i="5"/>
  <c r="H541" i="5"/>
  <c r="F541" i="5"/>
  <c r="E541" i="5"/>
  <c r="X541" i="5" s="1"/>
  <c r="V564" i="5"/>
  <c r="AB571" i="5"/>
  <c r="T571" i="5"/>
  <c r="S571" i="5"/>
  <c r="J601" i="5"/>
  <c r="R601" i="5"/>
  <c r="I601" i="5"/>
  <c r="H601" i="5"/>
  <c r="F601" i="5"/>
  <c r="E601" i="5"/>
  <c r="X601" i="5" s="1"/>
  <c r="J609" i="5"/>
  <c r="R609" i="5"/>
  <c r="I609" i="5"/>
  <c r="H609" i="5"/>
  <c r="F609" i="5"/>
  <c r="E609" i="5"/>
  <c r="X609" i="5" s="1"/>
  <c r="R345" i="5"/>
  <c r="R349" i="5"/>
  <c r="R353" i="5"/>
  <c r="R357" i="5"/>
  <c r="R361" i="5"/>
  <c r="R365" i="5"/>
  <c r="R369" i="5"/>
  <c r="R373" i="5"/>
  <c r="R377" i="5"/>
  <c r="R381" i="5"/>
  <c r="R385" i="5"/>
  <c r="R389" i="5"/>
  <c r="R393" i="5"/>
  <c r="R397" i="5"/>
  <c r="R401" i="5"/>
  <c r="R405" i="5"/>
  <c r="R409" i="5"/>
  <c r="R413" i="5"/>
  <c r="R417" i="5"/>
  <c r="R421" i="5"/>
  <c r="R425" i="5"/>
  <c r="R429" i="5"/>
  <c r="R433" i="5"/>
  <c r="R437" i="5"/>
  <c r="V441" i="5"/>
  <c r="I442" i="5"/>
  <c r="T444" i="5"/>
  <c r="V449" i="5"/>
  <c r="I450" i="5"/>
  <c r="T452" i="5"/>
  <c r="V457" i="5"/>
  <c r="I458" i="5"/>
  <c r="T460" i="5"/>
  <c r="V465" i="5"/>
  <c r="I466" i="5"/>
  <c r="G468" i="5"/>
  <c r="R469" i="5"/>
  <c r="J469" i="5"/>
  <c r="I469" i="5"/>
  <c r="E474" i="5"/>
  <c r="X474" i="5" s="1"/>
  <c r="R474" i="5"/>
  <c r="G523" i="5"/>
  <c r="F523" i="5"/>
  <c r="E523" i="5"/>
  <c r="X523" i="5" s="1"/>
  <c r="R523" i="5"/>
  <c r="J523" i="5"/>
  <c r="I523" i="5"/>
  <c r="V528" i="5"/>
  <c r="G528" i="5" s="1"/>
  <c r="H571" i="5"/>
  <c r="G571" i="5"/>
  <c r="F571" i="5"/>
  <c r="E571" i="5"/>
  <c r="X571" i="5" s="1"/>
  <c r="R571" i="5"/>
  <c r="J571" i="5"/>
  <c r="I571" i="5"/>
  <c r="T684" i="5"/>
  <c r="S684" i="5"/>
  <c r="AB684" i="5"/>
  <c r="AB713" i="5"/>
  <c r="T713" i="5"/>
  <c r="S713" i="5"/>
  <c r="S361" i="5"/>
  <c r="S365" i="5"/>
  <c r="S369" i="5"/>
  <c r="S373" i="5"/>
  <c r="S377" i="5"/>
  <c r="S381" i="5"/>
  <c r="S385" i="5"/>
  <c r="S389" i="5"/>
  <c r="S393" i="5"/>
  <c r="S397" i="5"/>
  <c r="S401" i="5"/>
  <c r="S405" i="5"/>
  <c r="S409" i="5"/>
  <c r="S413" i="5"/>
  <c r="S417" i="5"/>
  <c r="S421" i="5"/>
  <c r="S425" i="5"/>
  <c r="S429" i="5"/>
  <c r="S433" i="5"/>
  <c r="S437" i="5"/>
  <c r="J442" i="5"/>
  <c r="V444" i="5"/>
  <c r="J450" i="5"/>
  <c r="V452" i="5"/>
  <c r="J458" i="5"/>
  <c r="V460" i="5"/>
  <c r="J466" i="5"/>
  <c r="S475" i="5"/>
  <c r="S476" i="5"/>
  <c r="T479" i="5"/>
  <c r="S479" i="5"/>
  <c r="V480" i="5"/>
  <c r="G480" i="5" s="1"/>
  <c r="T483" i="5"/>
  <c r="S483" i="5"/>
  <c r="V484" i="5"/>
  <c r="T487" i="5"/>
  <c r="S487" i="5"/>
  <c r="V488" i="5"/>
  <c r="T491" i="5"/>
  <c r="S491" i="5"/>
  <c r="V492" i="5"/>
  <c r="T495" i="5"/>
  <c r="S495" i="5"/>
  <c r="V496" i="5"/>
  <c r="G496" i="5" s="1"/>
  <c r="T499" i="5"/>
  <c r="S499" i="5"/>
  <c r="V500" i="5"/>
  <c r="G500" i="5" s="1"/>
  <c r="AB503" i="5"/>
  <c r="T503" i="5"/>
  <c r="S503" i="5"/>
  <c r="V509" i="5"/>
  <c r="G509" i="5" s="1"/>
  <c r="AB532" i="5"/>
  <c r="T532" i="5"/>
  <c r="S532" i="5"/>
  <c r="V565" i="5"/>
  <c r="G565" i="5" s="1"/>
  <c r="V600" i="5"/>
  <c r="G600" i="5" s="1"/>
  <c r="T680" i="5"/>
  <c r="S680" i="5"/>
  <c r="AB680" i="5"/>
  <c r="G266" i="5"/>
  <c r="G270" i="5"/>
  <c r="G274" i="5"/>
  <c r="G278" i="5"/>
  <c r="G282" i="5"/>
  <c r="G286" i="5"/>
  <c r="G290" i="5"/>
  <c r="G294" i="5"/>
  <c r="G298" i="5"/>
  <c r="G302" i="5"/>
  <c r="G306" i="5"/>
  <c r="G310" i="5"/>
  <c r="G314" i="5"/>
  <c r="G318" i="5"/>
  <c r="G322" i="5"/>
  <c r="G326" i="5"/>
  <c r="G334" i="5"/>
  <c r="G338" i="5"/>
  <c r="G342" i="5"/>
  <c r="E345" i="5"/>
  <c r="X345" i="5" s="1"/>
  <c r="G346" i="5"/>
  <c r="E349" i="5"/>
  <c r="X349" i="5" s="1"/>
  <c r="G350" i="5"/>
  <c r="X353" i="5"/>
  <c r="G354" i="5"/>
  <c r="E357" i="5"/>
  <c r="X357" i="5" s="1"/>
  <c r="G358" i="5"/>
  <c r="E361" i="5"/>
  <c r="X361" i="5" s="1"/>
  <c r="G362" i="5"/>
  <c r="E365" i="5"/>
  <c r="X365" i="5" s="1"/>
  <c r="G366" i="5"/>
  <c r="E369" i="5"/>
  <c r="X369" i="5" s="1"/>
  <c r="G370" i="5"/>
  <c r="E373" i="5"/>
  <c r="X373" i="5" s="1"/>
  <c r="G374" i="5"/>
  <c r="E377" i="5"/>
  <c r="X377" i="5" s="1"/>
  <c r="G378" i="5"/>
  <c r="E381" i="5"/>
  <c r="X381" i="5" s="1"/>
  <c r="G382" i="5"/>
  <c r="E385" i="5"/>
  <c r="X385" i="5" s="1"/>
  <c r="G386" i="5"/>
  <c r="E389" i="5"/>
  <c r="X389" i="5" s="1"/>
  <c r="G390" i="5"/>
  <c r="E393" i="5"/>
  <c r="X393" i="5" s="1"/>
  <c r="G394" i="5"/>
  <c r="E397" i="5"/>
  <c r="X397" i="5" s="1"/>
  <c r="G398" i="5"/>
  <c r="E401" i="5"/>
  <c r="X401" i="5" s="1"/>
  <c r="G402" i="5"/>
  <c r="E405" i="5"/>
  <c r="X405" i="5" s="1"/>
  <c r="G406" i="5"/>
  <c r="E409" i="5"/>
  <c r="X409" i="5" s="1"/>
  <c r="G410" i="5"/>
  <c r="E413" i="5"/>
  <c r="X413" i="5" s="1"/>
  <c r="G414" i="5"/>
  <c r="E417" i="5"/>
  <c r="X417" i="5" s="1"/>
  <c r="G418" i="5"/>
  <c r="E421" i="5"/>
  <c r="X421" i="5" s="1"/>
  <c r="G422" i="5"/>
  <c r="E425" i="5"/>
  <c r="X425" i="5" s="1"/>
  <c r="G426" i="5"/>
  <c r="E429" i="5"/>
  <c r="X429" i="5" s="1"/>
  <c r="G430" i="5"/>
  <c r="E433" i="5"/>
  <c r="X433" i="5" s="1"/>
  <c r="G434" i="5"/>
  <c r="E437" i="5"/>
  <c r="X437" i="5" s="1"/>
  <c r="R442" i="5"/>
  <c r="G446" i="5"/>
  <c r="R450" i="5"/>
  <c r="R458" i="5"/>
  <c r="R466" i="5"/>
  <c r="E469" i="5"/>
  <c r="X469" i="5" s="1"/>
  <c r="E470" i="5"/>
  <c r="X470" i="5" s="1"/>
  <c r="R470" i="5"/>
  <c r="AB475" i="5"/>
  <c r="T476" i="5"/>
  <c r="V532" i="5"/>
  <c r="G532" i="5" s="1"/>
  <c r="T559" i="5"/>
  <c r="S559" i="5"/>
  <c r="AB559" i="5"/>
  <c r="R577" i="5"/>
  <c r="J577" i="5"/>
  <c r="I577" i="5"/>
  <c r="H577" i="5"/>
  <c r="G577" i="5"/>
  <c r="F577" i="5"/>
  <c r="E577" i="5"/>
  <c r="X577" i="5" s="1"/>
  <c r="T580" i="5"/>
  <c r="AB580" i="5"/>
  <c r="S580" i="5"/>
  <c r="V608" i="5"/>
  <c r="G608" i="5" s="1"/>
  <c r="T675" i="5"/>
  <c r="AB675" i="5"/>
  <c r="S675" i="5"/>
  <c r="V439" i="5"/>
  <c r="AB439" i="5"/>
  <c r="T442" i="5"/>
  <c r="S442" i="5"/>
  <c r="V447" i="5"/>
  <c r="AB447" i="5"/>
  <c r="T450" i="5"/>
  <c r="S450" i="5"/>
  <c r="V455" i="5"/>
  <c r="G455" i="5" s="1"/>
  <c r="AB455" i="5"/>
  <c r="T458" i="5"/>
  <c r="S458" i="5"/>
  <c r="V463" i="5"/>
  <c r="G463" i="5" s="1"/>
  <c r="AB463" i="5"/>
  <c r="T466" i="5"/>
  <c r="S466" i="5"/>
  <c r="I476" i="5"/>
  <c r="H476" i="5"/>
  <c r="AB536" i="5"/>
  <c r="T536" i="5"/>
  <c r="S536" i="5"/>
  <c r="G559" i="5"/>
  <c r="F559" i="5"/>
  <c r="E559" i="5"/>
  <c r="X559" i="5" s="1"/>
  <c r="R559" i="5"/>
  <c r="J559" i="5"/>
  <c r="I559" i="5"/>
  <c r="H559" i="5"/>
  <c r="T563" i="5"/>
  <c r="S563" i="5"/>
  <c r="AB563" i="5"/>
  <c r="V568" i="5"/>
  <c r="G568" i="5" s="1"/>
  <c r="S606" i="5"/>
  <c r="AB606" i="5"/>
  <c r="T606" i="5"/>
  <c r="R657" i="5"/>
  <c r="J657" i="5"/>
  <c r="H657" i="5"/>
  <c r="F657" i="5"/>
  <c r="E657" i="5"/>
  <c r="X657" i="5" s="1"/>
  <c r="I657" i="5"/>
  <c r="AB440" i="5"/>
  <c r="T440" i="5"/>
  <c r="AB448" i="5"/>
  <c r="T448" i="5"/>
  <c r="AB456" i="5"/>
  <c r="T456" i="5"/>
  <c r="AB464" i="5"/>
  <c r="T464" i="5"/>
  <c r="V475" i="5"/>
  <c r="G475" i="5" s="1"/>
  <c r="G476" i="5"/>
  <c r="V533" i="5"/>
  <c r="G533" i="5" s="1"/>
  <c r="E542" i="5"/>
  <c r="X542" i="5" s="1"/>
  <c r="R542" i="5"/>
  <c r="J542" i="5"/>
  <c r="I542" i="5"/>
  <c r="H542" i="5"/>
  <c r="G542" i="5"/>
  <c r="F542" i="5"/>
  <c r="I582" i="5"/>
  <c r="R582" i="5"/>
  <c r="J582" i="5"/>
  <c r="H582" i="5"/>
  <c r="G582" i="5"/>
  <c r="F582" i="5"/>
  <c r="E582" i="5"/>
  <c r="X582" i="5" s="1"/>
  <c r="V667" i="5"/>
  <c r="G667" i="5" s="1"/>
  <c r="J506" i="5"/>
  <c r="F514" i="5"/>
  <c r="T515" i="5"/>
  <c r="S515" i="5"/>
  <c r="AB515" i="5"/>
  <c r="R517" i="5"/>
  <c r="J517" i="5"/>
  <c r="I517" i="5"/>
  <c r="H517" i="5"/>
  <c r="J519" i="5"/>
  <c r="G530" i="5"/>
  <c r="G531" i="5"/>
  <c r="F531" i="5"/>
  <c r="E531" i="5"/>
  <c r="X531" i="5" s="1"/>
  <c r="F534" i="5"/>
  <c r="T535" i="5"/>
  <c r="S535" i="5"/>
  <c r="V536" i="5"/>
  <c r="G536" i="5" s="1"/>
  <c r="E546" i="5"/>
  <c r="X546" i="5" s="1"/>
  <c r="R546" i="5"/>
  <c r="J546" i="5"/>
  <c r="J551" i="5"/>
  <c r="G562" i="5"/>
  <c r="G563" i="5"/>
  <c r="F563" i="5"/>
  <c r="E563" i="5"/>
  <c r="X563" i="5" s="1"/>
  <c r="AB567" i="5"/>
  <c r="T567" i="5"/>
  <c r="S567" i="5"/>
  <c r="R573" i="5"/>
  <c r="J573" i="5"/>
  <c r="I573" i="5"/>
  <c r="H573" i="5"/>
  <c r="G580" i="5"/>
  <c r="V587" i="5"/>
  <c r="G587" i="5" s="1"/>
  <c r="I590" i="5"/>
  <c r="R590" i="5"/>
  <c r="J590" i="5"/>
  <c r="H590" i="5"/>
  <c r="G590" i="5"/>
  <c r="F590" i="5"/>
  <c r="AB627" i="5"/>
  <c r="V627" i="5"/>
  <c r="G627" i="5" s="1"/>
  <c r="R633" i="5"/>
  <c r="J633" i="5"/>
  <c r="I633" i="5"/>
  <c r="H633" i="5"/>
  <c r="F633" i="5"/>
  <c r="E633" i="5"/>
  <c r="X633" i="5" s="1"/>
  <c r="J656" i="5"/>
  <c r="I656" i="5"/>
  <c r="H656" i="5"/>
  <c r="E656" i="5"/>
  <c r="X656" i="5" s="1"/>
  <c r="E660" i="5"/>
  <c r="X660" i="5" s="1"/>
  <c r="G660" i="5"/>
  <c r="F660" i="5"/>
  <c r="J660" i="5"/>
  <c r="R660" i="5"/>
  <c r="I660" i="5"/>
  <c r="H660" i="5"/>
  <c r="I705" i="5"/>
  <c r="H705" i="5"/>
  <c r="R705" i="5"/>
  <c r="E705" i="5"/>
  <c r="X705" i="5" s="1"/>
  <c r="J705" i="5"/>
  <c r="F705" i="5"/>
  <c r="J760" i="5"/>
  <c r="R760" i="5"/>
  <c r="I760" i="5"/>
  <c r="H760" i="5"/>
  <c r="F760" i="5"/>
  <c r="G760" i="5"/>
  <c r="E760" i="5"/>
  <c r="X760" i="5" s="1"/>
  <c r="R506" i="5"/>
  <c r="E507" i="5"/>
  <c r="X507" i="5" s="1"/>
  <c r="G514" i="5"/>
  <c r="F515" i="5"/>
  <c r="E515" i="5"/>
  <c r="X515" i="5" s="1"/>
  <c r="E518" i="5"/>
  <c r="X518" i="5" s="1"/>
  <c r="R518" i="5"/>
  <c r="J518" i="5"/>
  <c r="R521" i="5"/>
  <c r="J521" i="5"/>
  <c r="I521" i="5"/>
  <c r="H521" i="5"/>
  <c r="S524" i="5"/>
  <c r="H530" i="5"/>
  <c r="H531" i="5"/>
  <c r="G534" i="5"/>
  <c r="G535" i="5"/>
  <c r="F535" i="5"/>
  <c r="E535" i="5"/>
  <c r="X535" i="5" s="1"/>
  <c r="T539" i="5"/>
  <c r="S539" i="5"/>
  <c r="V540" i="5"/>
  <c r="G540" i="5" s="1"/>
  <c r="R550" i="5"/>
  <c r="J553" i="5"/>
  <c r="S556" i="5"/>
  <c r="H562" i="5"/>
  <c r="H563" i="5"/>
  <c r="H567" i="5"/>
  <c r="G567" i="5"/>
  <c r="F567" i="5"/>
  <c r="E567" i="5"/>
  <c r="X567" i="5" s="1"/>
  <c r="S568" i="5"/>
  <c r="E580" i="5"/>
  <c r="X580" i="5" s="1"/>
  <c r="G585" i="5"/>
  <c r="V595" i="5"/>
  <c r="G595" i="5" s="1"/>
  <c r="I598" i="5"/>
  <c r="R598" i="5"/>
  <c r="J598" i="5"/>
  <c r="H598" i="5"/>
  <c r="G598" i="5"/>
  <c r="F598" i="5"/>
  <c r="V624" i="5"/>
  <c r="G624" i="5" s="1"/>
  <c r="R663" i="5"/>
  <c r="I663" i="5"/>
  <c r="H663" i="5"/>
  <c r="F663" i="5"/>
  <c r="J663" i="5"/>
  <c r="E663" i="5"/>
  <c r="X663" i="5" s="1"/>
  <c r="T688" i="5"/>
  <c r="S688" i="5"/>
  <c r="AB688" i="5"/>
  <c r="S470" i="5"/>
  <c r="S474" i="5"/>
  <c r="S478" i="5"/>
  <c r="V479" i="5"/>
  <c r="G479" i="5" s="1"/>
  <c r="S482" i="5"/>
  <c r="V483" i="5"/>
  <c r="G483" i="5" s="1"/>
  <c r="S486" i="5"/>
  <c r="V487" i="5"/>
  <c r="G487" i="5" s="1"/>
  <c r="S490" i="5"/>
  <c r="V491" i="5"/>
  <c r="G491" i="5" s="1"/>
  <c r="S494" i="5"/>
  <c r="V495" i="5"/>
  <c r="G495" i="5" s="1"/>
  <c r="S498" i="5"/>
  <c r="V499" i="5"/>
  <c r="G499" i="5" s="1"/>
  <c r="S502" i="5"/>
  <c r="V503" i="5"/>
  <c r="G503" i="5" s="1"/>
  <c r="S506" i="5"/>
  <c r="G507" i="5"/>
  <c r="T511" i="5"/>
  <c r="S511" i="5"/>
  <c r="AB511" i="5"/>
  <c r="H514" i="5"/>
  <c r="G515" i="5"/>
  <c r="V516" i="5"/>
  <c r="AB521" i="5"/>
  <c r="E522" i="5"/>
  <c r="X522" i="5" s="1"/>
  <c r="R522" i="5"/>
  <c r="V525" i="5"/>
  <c r="S528" i="5"/>
  <c r="I531" i="5"/>
  <c r="H534" i="5"/>
  <c r="H535" i="5"/>
  <c r="G539" i="5"/>
  <c r="F539" i="5"/>
  <c r="E539" i="5"/>
  <c r="X539" i="5" s="1"/>
  <c r="T543" i="5"/>
  <c r="S543" i="5"/>
  <c r="V544" i="5"/>
  <c r="G544" i="5" s="1"/>
  <c r="AB548" i="5"/>
  <c r="AB553" i="5"/>
  <c r="E554" i="5"/>
  <c r="X554" i="5" s="1"/>
  <c r="R554" i="5"/>
  <c r="J554" i="5"/>
  <c r="V557" i="5"/>
  <c r="S560" i="5"/>
  <c r="I563" i="5"/>
  <c r="I567" i="5"/>
  <c r="V576" i="5"/>
  <c r="G576" i="5" s="1"/>
  <c r="AB579" i="5"/>
  <c r="T579" i="5"/>
  <c r="S579" i="5"/>
  <c r="S585" i="5"/>
  <c r="G593" i="5"/>
  <c r="V603" i="5"/>
  <c r="G603" i="5" s="1"/>
  <c r="I606" i="5"/>
  <c r="R606" i="5"/>
  <c r="J606" i="5"/>
  <c r="H606" i="5"/>
  <c r="G606" i="5"/>
  <c r="F606" i="5"/>
  <c r="AB616" i="5"/>
  <c r="T616" i="5"/>
  <c r="S616" i="5"/>
  <c r="R617" i="5"/>
  <c r="J617" i="5"/>
  <c r="I617" i="5"/>
  <c r="H617" i="5"/>
  <c r="F617" i="5"/>
  <c r="E617" i="5"/>
  <c r="X617" i="5" s="1"/>
  <c r="R637" i="5"/>
  <c r="J637" i="5"/>
  <c r="I637" i="5"/>
  <c r="H637" i="5"/>
  <c r="F637" i="5"/>
  <c r="E637" i="5"/>
  <c r="X637" i="5" s="1"/>
  <c r="R656" i="5"/>
  <c r="E700" i="5"/>
  <c r="X700" i="5" s="1"/>
  <c r="R700" i="5"/>
  <c r="J700" i="5"/>
  <c r="I700" i="5"/>
  <c r="H700" i="5"/>
  <c r="F700" i="5"/>
  <c r="J747" i="5"/>
  <c r="H747" i="5"/>
  <c r="R747" i="5"/>
  <c r="I747" i="5"/>
  <c r="E747" i="5"/>
  <c r="X747" i="5" s="1"/>
  <c r="F747" i="5"/>
  <c r="H507" i="5"/>
  <c r="AB508" i="5"/>
  <c r="S508" i="5"/>
  <c r="S509" i="5"/>
  <c r="F511" i="5"/>
  <c r="E511" i="5"/>
  <c r="X511" i="5" s="1"/>
  <c r="AB512" i="5"/>
  <c r="AB513" i="5"/>
  <c r="V513" i="5"/>
  <c r="H515" i="5"/>
  <c r="E517" i="5"/>
  <c r="X517" i="5" s="1"/>
  <c r="AB520" i="5"/>
  <c r="AB525" i="5"/>
  <c r="E526" i="5"/>
  <c r="X526" i="5" s="1"/>
  <c r="R526" i="5"/>
  <c r="J526" i="5"/>
  <c r="V529" i="5"/>
  <c r="G529" i="5" s="1"/>
  <c r="J531" i="5"/>
  <c r="I535" i="5"/>
  <c r="F546" i="5"/>
  <c r="T547" i="5"/>
  <c r="S547" i="5"/>
  <c r="V548" i="5"/>
  <c r="G548" i="5" s="1"/>
  <c r="AB552" i="5"/>
  <c r="AB557" i="5"/>
  <c r="E558" i="5"/>
  <c r="X558" i="5" s="1"/>
  <c r="R558" i="5"/>
  <c r="J558" i="5"/>
  <c r="V561" i="5"/>
  <c r="G561" i="5" s="1"/>
  <c r="J563" i="5"/>
  <c r="J567" i="5"/>
  <c r="AB572" i="5"/>
  <c r="E573" i="5"/>
  <c r="X573" i="5" s="1"/>
  <c r="H579" i="5"/>
  <c r="G579" i="5"/>
  <c r="F579" i="5"/>
  <c r="E579" i="5"/>
  <c r="X579" i="5" s="1"/>
  <c r="S582" i="5"/>
  <c r="AB582" i="5"/>
  <c r="T585" i="5"/>
  <c r="S593" i="5"/>
  <c r="G601" i="5"/>
  <c r="AB609" i="5"/>
  <c r="V611" i="5"/>
  <c r="G611" i="5" s="1"/>
  <c r="G616" i="5"/>
  <c r="AB631" i="5"/>
  <c r="V631" i="5"/>
  <c r="G631" i="5" s="1"/>
  <c r="AB670" i="5"/>
  <c r="V670" i="5"/>
  <c r="S701" i="5"/>
  <c r="T701" i="5"/>
  <c r="AB701" i="5"/>
  <c r="V508" i="5"/>
  <c r="V512" i="5"/>
  <c r="T519" i="5"/>
  <c r="S519" i="5"/>
  <c r="V520" i="5"/>
  <c r="AB524" i="5"/>
  <c r="AB529" i="5"/>
  <c r="E530" i="5"/>
  <c r="X530" i="5" s="1"/>
  <c r="R530" i="5"/>
  <c r="J530" i="5"/>
  <c r="G547" i="5"/>
  <c r="F547" i="5"/>
  <c r="E547" i="5"/>
  <c r="X547" i="5" s="1"/>
  <c r="T551" i="5"/>
  <c r="S551" i="5"/>
  <c r="V552" i="5"/>
  <c r="G552" i="5" s="1"/>
  <c r="AB556" i="5"/>
  <c r="AB561" i="5"/>
  <c r="E562" i="5"/>
  <c r="X562" i="5" s="1"/>
  <c r="R562" i="5"/>
  <c r="J562" i="5"/>
  <c r="V572" i="5"/>
  <c r="G572" i="5" s="1"/>
  <c r="AB575" i="5"/>
  <c r="T575" i="5"/>
  <c r="S575" i="5"/>
  <c r="J580" i="5"/>
  <c r="I580" i="5"/>
  <c r="H580" i="5"/>
  <c r="F580" i="5"/>
  <c r="H584" i="5"/>
  <c r="E584" i="5"/>
  <c r="X584" i="5" s="1"/>
  <c r="R584" i="5"/>
  <c r="J584" i="5"/>
  <c r="I584" i="5"/>
  <c r="J585" i="5"/>
  <c r="R585" i="5"/>
  <c r="I585" i="5"/>
  <c r="H585" i="5"/>
  <c r="F585" i="5"/>
  <c r="E585" i="5"/>
  <c r="X585" i="5" s="1"/>
  <c r="S590" i="5"/>
  <c r="AB590" i="5"/>
  <c r="G609" i="5"/>
  <c r="I616" i="5"/>
  <c r="H616" i="5"/>
  <c r="E616" i="5"/>
  <c r="X616" i="5" s="1"/>
  <c r="R616" i="5"/>
  <c r="J616" i="5"/>
  <c r="F616" i="5"/>
  <c r="J632" i="5"/>
  <c r="I632" i="5"/>
  <c r="H632" i="5"/>
  <c r="E632" i="5"/>
  <c r="X632" i="5" s="1"/>
  <c r="F632" i="5"/>
  <c r="AB644" i="5"/>
  <c r="T644" i="5"/>
  <c r="S644" i="5"/>
  <c r="AB648" i="5"/>
  <c r="T648" i="5"/>
  <c r="S648" i="5"/>
  <c r="AB655" i="5"/>
  <c r="V655" i="5"/>
  <c r="G655" i="5" s="1"/>
  <c r="AB659" i="5"/>
  <c r="V659" i="5"/>
  <c r="G659" i="5" s="1"/>
  <c r="AB693" i="5"/>
  <c r="AB509" i="5"/>
  <c r="R514" i="5"/>
  <c r="J514" i="5"/>
  <c r="G519" i="5"/>
  <c r="F519" i="5"/>
  <c r="E519" i="5"/>
  <c r="X519" i="5" s="1"/>
  <c r="T523" i="5"/>
  <c r="S523" i="5"/>
  <c r="V524" i="5"/>
  <c r="G524" i="5" s="1"/>
  <c r="AB528" i="5"/>
  <c r="AB533" i="5"/>
  <c r="E534" i="5"/>
  <c r="X534" i="5" s="1"/>
  <c r="R534" i="5"/>
  <c r="J534" i="5"/>
  <c r="G551" i="5"/>
  <c r="F551" i="5"/>
  <c r="E551" i="5"/>
  <c r="X551" i="5" s="1"/>
  <c r="T555" i="5"/>
  <c r="S555" i="5"/>
  <c r="V556" i="5"/>
  <c r="AB560" i="5"/>
  <c r="AB565" i="5"/>
  <c r="AB568" i="5"/>
  <c r="H575" i="5"/>
  <c r="G575" i="5"/>
  <c r="F575" i="5"/>
  <c r="E575" i="5"/>
  <c r="X575" i="5" s="1"/>
  <c r="H592" i="5"/>
  <c r="E592" i="5"/>
  <c r="X592" i="5" s="1"/>
  <c r="R592" i="5"/>
  <c r="J592" i="5"/>
  <c r="I592" i="5"/>
  <c r="J593" i="5"/>
  <c r="R593" i="5"/>
  <c r="I593" i="5"/>
  <c r="H593" i="5"/>
  <c r="F593" i="5"/>
  <c r="E593" i="5"/>
  <c r="X593" i="5" s="1"/>
  <c r="S598" i="5"/>
  <c r="AB598" i="5"/>
  <c r="I612" i="5"/>
  <c r="H612" i="5"/>
  <c r="E612" i="5"/>
  <c r="X612" i="5" s="1"/>
  <c r="J612" i="5"/>
  <c r="G612" i="5"/>
  <c r="F612" i="5"/>
  <c r="V615" i="5"/>
  <c r="G615" i="5" s="1"/>
  <c r="AB623" i="5"/>
  <c r="V623" i="5"/>
  <c r="G623" i="5" s="1"/>
  <c r="J628" i="5"/>
  <c r="I628" i="5"/>
  <c r="H628" i="5"/>
  <c r="E628" i="5"/>
  <c r="X628" i="5" s="1"/>
  <c r="R629" i="5"/>
  <c r="J629" i="5"/>
  <c r="I629" i="5"/>
  <c r="F629" i="5"/>
  <c r="E629" i="5"/>
  <c r="X629" i="5" s="1"/>
  <c r="V648" i="5"/>
  <c r="AB665" i="5"/>
  <c r="T665" i="5"/>
  <c r="S665" i="5"/>
  <c r="R674" i="5"/>
  <c r="J674" i="5"/>
  <c r="I674" i="5"/>
  <c r="H674" i="5"/>
  <c r="E674" i="5"/>
  <c r="X674" i="5" s="1"/>
  <c r="F674" i="5"/>
  <c r="V693" i="5"/>
  <c r="G693" i="5" s="1"/>
  <c r="J566" i="5"/>
  <c r="J574" i="5"/>
  <c r="AB588" i="5"/>
  <c r="T588" i="5"/>
  <c r="E588" i="5"/>
  <c r="X588" i="5" s="1"/>
  <c r="AB596" i="5"/>
  <c r="T596" i="5"/>
  <c r="H596" i="5"/>
  <c r="E596" i="5"/>
  <c r="X596" i="5" s="1"/>
  <c r="AB604" i="5"/>
  <c r="T604" i="5"/>
  <c r="H604" i="5"/>
  <c r="E604" i="5"/>
  <c r="X604" i="5" s="1"/>
  <c r="AB612" i="5"/>
  <c r="T612" i="5"/>
  <c r="G617" i="5"/>
  <c r="AB617" i="5"/>
  <c r="V620" i="5"/>
  <c r="AB640" i="5"/>
  <c r="T640" i="5"/>
  <c r="E641" i="5"/>
  <c r="X641" i="5" s="1"/>
  <c r="G644" i="5"/>
  <c r="F645" i="5"/>
  <c r="AB651" i="5"/>
  <c r="V651" i="5"/>
  <c r="G669" i="5"/>
  <c r="G675" i="5"/>
  <c r="T692" i="5"/>
  <c r="AB692" i="5"/>
  <c r="S692" i="5"/>
  <c r="V736" i="5"/>
  <c r="G736" i="5" s="1"/>
  <c r="J743" i="5"/>
  <c r="R743" i="5"/>
  <c r="I743" i="5"/>
  <c r="H743" i="5"/>
  <c r="F743" i="5"/>
  <c r="E743" i="5"/>
  <c r="X743" i="5" s="1"/>
  <c r="R566" i="5"/>
  <c r="R574" i="5"/>
  <c r="S581" i="5"/>
  <c r="T586" i="5"/>
  <c r="S589" i="5"/>
  <c r="T594" i="5"/>
  <c r="S597" i="5"/>
  <c r="T602" i="5"/>
  <c r="S605" i="5"/>
  <c r="T610" i="5"/>
  <c r="T618" i="5"/>
  <c r="S618" i="5"/>
  <c r="R625" i="5"/>
  <c r="J625" i="5"/>
  <c r="I625" i="5"/>
  <c r="AB636" i="5"/>
  <c r="T636" i="5"/>
  <c r="G640" i="5"/>
  <c r="F641" i="5"/>
  <c r="F644" i="5"/>
  <c r="AB647" i="5"/>
  <c r="V647" i="5"/>
  <c r="G647" i="5" s="1"/>
  <c r="R653" i="5"/>
  <c r="J653" i="5"/>
  <c r="I653" i="5"/>
  <c r="E669" i="5"/>
  <c r="X669" i="5" s="1"/>
  <c r="I675" i="5"/>
  <c r="V679" i="5"/>
  <c r="G679" i="5" s="1"/>
  <c r="E680" i="5"/>
  <c r="X680" i="5" s="1"/>
  <c r="F680" i="5"/>
  <c r="R680" i="5"/>
  <c r="J680" i="5"/>
  <c r="I680" i="5"/>
  <c r="E696" i="5"/>
  <c r="X696" i="5" s="1"/>
  <c r="J696" i="5"/>
  <c r="F696" i="5"/>
  <c r="I696" i="5"/>
  <c r="H696" i="5"/>
  <c r="I701" i="5"/>
  <c r="H701" i="5"/>
  <c r="R701" i="5"/>
  <c r="J701" i="5"/>
  <c r="F701" i="5"/>
  <c r="E701" i="5"/>
  <c r="X701" i="5" s="1"/>
  <c r="E711" i="5"/>
  <c r="X711" i="5" s="1"/>
  <c r="R711" i="5"/>
  <c r="F711" i="5"/>
  <c r="J711" i="5"/>
  <c r="I711" i="5"/>
  <c r="H711" i="5"/>
  <c r="G711" i="5"/>
  <c r="R738" i="5"/>
  <c r="J738" i="5"/>
  <c r="I738" i="5"/>
  <c r="G738" i="5"/>
  <c r="H738" i="5"/>
  <c r="F738" i="5"/>
  <c r="E738" i="5"/>
  <c r="X738" i="5" s="1"/>
  <c r="F583" i="5"/>
  <c r="R583" i="5"/>
  <c r="X583" i="5"/>
  <c r="F588" i="5"/>
  <c r="F591" i="5"/>
  <c r="R591" i="5"/>
  <c r="X591" i="5"/>
  <c r="F596" i="5"/>
  <c r="F599" i="5"/>
  <c r="R599" i="5"/>
  <c r="X599" i="5"/>
  <c r="F604" i="5"/>
  <c r="F607" i="5"/>
  <c r="R607" i="5"/>
  <c r="G613" i="5"/>
  <c r="AB613" i="5"/>
  <c r="AB620" i="5"/>
  <c r="T620" i="5"/>
  <c r="AB632" i="5"/>
  <c r="T632" i="5"/>
  <c r="G636" i="5"/>
  <c r="AB643" i="5"/>
  <c r="V643" i="5"/>
  <c r="G643" i="5" s="1"/>
  <c r="R649" i="5"/>
  <c r="J649" i="5"/>
  <c r="I649" i="5"/>
  <c r="AB658" i="5"/>
  <c r="V658" i="5"/>
  <c r="G658" i="5" s="1"/>
  <c r="AB674" i="5"/>
  <c r="G674" i="5"/>
  <c r="G677" i="5"/>
  <c r="E684" i="5"/>
  <c r="X684" i="5" s="1"/>
  <c r="R684" i="5"/>
  <c r="J684" i="5"/>
  <c r="I684" i="5"/>
  <c r="H684" i="5"/>
  <c r="V687" i="5"/>
  <c r="G687" i="5" s="1"/>
  <c r="E688" i="5"/>
  <c r="X688" i="5" s="1"/>
  <c r="F688" i="5"/>
  <c r="R688" i="5"/>
  <c r="J688" i="5"/>
  <c r="I688" i="5"/>
  <c r="R696" i="5"/>
  <c r="V581" i="5"/>
  <c r="G581" i="5" s="1"/>
  <c r="V589" i="5"/>
  <c r="G589" i="5" s="1"/>
  <c r="V597" i="5"/>
  <c r="G597" i="5" s="1"/>
  <c r="V605" i="5"/>
  <c r="G605" i="5" s="1"/>
  <c r="T614" i="5"/>
  <c r="S614" i="5"/>
  <c r="X625" i="5"/>
  <c r="AB628" i="5"/>
  <c r="T628" i="5"/>
  <c r="G632" i="5"/>
  <c r="AB639" i="5"/>
  <c r="V639" i="5"/>
  <c r="R645" i="5"/>
  <c r="J645" i="5"/>
  <c r="I645" i="5"/>
  <c r="E675" i="5"/>
  <c r="X675" i="5" s="1"/>
  <c r="R675" i="5"/>
  <c r="H675" i="5"/>
  <c r="F675" i="5"/>
  <c r="R706" i="5"/>
  <c r="J706" i="5"/>
  <c r="I706" i="5"/>
  <c r="G706" i="5"/>
  <c r="H706" i="5"/>
  <c r="AB733" i="5"/>
  <c r="T733" i="5"/>
  <c r="S733" i="5"/>
  <c r="F757" i="5"/>
  <c r="R757" i="5"/>
  <c r="J757" i="5"/>
  <c r="I757" i="5"/>
  <c r="G757" i="5"/>
  <c r="H757" i="5"/>
  <c r="E757" i="5"/>
  <c r="X757" i="5" s="1"/>
  <c r="AB773" i="5"/>
  <c r="T773" i="5"/>
  <c r="S773" i="5"/>
  <c r="AB584" i="5"/>
  <c r="T584" i="5"/>
  <c r="AB592" i="5"/>
  <c r="T592" i="5"/>
  <c r="AB600" i="5"/>
  <c r="T600" i="5"/>
  <c r="AB608" i="5"/>
  <c r="T608" i="5"/>
  <c r="AB619" i="5"/>
  <c r="V619" i="5"/>
  <c r="G619" i="5" s="1"/>
  <c r="T622" i="5"/>
  <c r="S622" i="5"/>
  <c r="AB624" i="5"/>
  <c r="T624" i="5"/>
  <c r="G628" i="5"/>
  <c r="AB635" i="5"/>
  <c r="V635" i="5"/>
  <c r="G635" i="5" s="1"/>
  <c r="R641" i="5"/>
  <c r="J641" i="5"/>
  <c r="I641" i="5"/>
  <c r="J644" i="5"/>
  <c r="I644" i="5"/>
  <c r="H644" i="5"/>
  <c r="E644" i="5"/>
  <c r="X644" i="5" s="1"/>
  <c r="AB656" i="5"/>
  <c r="T656" i="5"/>
  <c r="V661" i="5"/>
  <c r="G661" i="5" s="1"/>
  <c r="I669" i="5"/>
  <c r="F669" i="5"/>
  <c r="R669" i="5"/>
  <c r="J669" i="5"/>
  <c r="V681" i="5"/>
  <c r="T700" i="5"/>
  <c r="AB700" i="5"/>
  <c r="S700" i="5"/>
  <c r="R730" i="5"/>
  <c r="J730" i="5"/>
  <c r="I730" i="5"/>
  <c r="G730" i="5"/>
  <c r="F730" i="5"/>
  <c r="H730" i="5"/>
  <c r="E730" i="5"/>
  <c r="X730" i="5" s="1"/>
  <c r="J737" i="5"/>
  <c r="I737" i="5"/>
  <c r="H737" i="5"/>
  <c r="E737" i="5"/>
  <c r="X737" i="5" s="1"/>
  <c r="R737" i="5"/>
  <c r="F737" i="5"/>
  <c r="V773" i="5"/>
  <c r="G773" i="5" s="1"/>
  <c r="AB652" i="5"/>
  <c r="T652" i="5"/>
  <c r="G656" i="5"/>
  <c r="R666" i="5"/>
  <c r="E666" i="5"/>
  <c r="X666" i="5" s="1"/>
  <c r="J666" i="5"/>
  <c r="H666" i="5"/>
  <c r="I677" i="5"/>
  <c r="R677" i="5"/>
  <c r="J677" i="5"/>
  <c r="H677" i="5"/>
  <c r="E677" i="5"/>
  <c r="X677" i="5" s="1"/>
  <c r="V685" i="5"/>
  <c r="G685" i="5" s="1"/>
  <c r="V689" i="5"/>
  <c r="G689" i="5" s="1"/>
  <c r="S693" i="5"/>
  <c r="T693" i="5"/>
  <c r="I709" i="5"/>
  <c r="H709" i="5"/>
  <c r="F709" i="5"/>
  <c r="R709" i="5"/>
  <c r="J709" i="5"/>
  <c r="E709" i="5"/>
  <c r="X709" i="5" s="1"/>
  <c r="I618" i="5"/>
  <c r="G625" i="5"/>
  <c r="I626" i="5"/>
  <c r="G629" i="5"/>
  <c r="G633" i="5"/>
  <c r="G637" i="5"/>
  <c r="G641" i="5"/>
  <c r="G645" i="5"/>
  <c r="G649" i="5"/>
  <c r="G653" i="5"/>
  <c r="J662" i="5"/>
  <c r="V665" i="5"/>
  <c r="T667" i="5"/>
  <c r="AB667" i="5"/>
  <c r="H671" i="5"/>
  <c r="V672" i="5"/>
  <c r="J673" i="5"/>
  <c r="G680" i="5"/>
  <c r="G683" i="5"/>
  <c r="G684" i="5"/>
  <c r="G688" i="5"/>
  <c r="F692" i="5"/>
  <c r="R694" i="5"/>
  <c r="I694" i="5"/>
  <c r="G694" i="5"/>
  <c r="G701" i="5"/>
  <c r="AB704" i="5"/>
  <c r="E707" i="5"/>
  <c r="X707" i="5" s="1"/>
  <c r="R707" i="5"/>
  <c r="J707" i="5"/>
  <c r="AB709" i="5"/>
  <c r="S709" i="5"/>
  <c r="G713" i="5"/>
  <c r="AB717" i="5"/>
  <c r="AB721" i="5"/>
  <c r="T721" i="5"/>
  <c r="J729" i="5"/>
  <c r="I729" i="5"/>
  <c r="H729" i="5"/>
  <c r="E729" i="5"/>
  <c r="X729" i="5" s="1"/>
  <c r="V733" i="5"/>
  <c r="I697" i="5"/>
  <c r="F697" i="5"/>
  <c r="R702" i="5"/>
  <c r="I702" i="5"/>
  <c r="G702" i="5"/>
  <c r="G709" i="5"/>
  <c r="T712" i="5"/>
  <c r="AB712" i="5"/>
  <c r="V717" i="5"/>
  <c r="AB755" i="5"/>
  <c r="S755" i="5"/>
  <c r="S660" i="5"/>
  <c r="S662" i="5"/>
  <c r="T668" i="5"/>
  <c r="S673" i="5"/>
  <c r="R690" i="5"/>
  <c r="E695" i="5"/>
  <c r="X695" i="5" s="1"/>
  <c r="R695" i="5"/>
  <c r="I695" i="5"/>
  <c r="E702" i="5"/>
  <c r="X702" i="5" s="1"/>
  <c r="G705" i="5"/>
  <c r="T708" i="5"/>
  <c r="S708" i="5"/>
  <c r="V712" i="5"/>
  <c r="G712" i="5" s="1"/>
  <c r="AB737" i="5"/>
  <c r="T737" i="5"/>
  <c r="F749" i="5"/>
  <c r="R749" i="5"/>
  <c r="J749" i="5"/>
  <c r="I749" i="5"/>
  <c r="G749" i="5"/>
  <c r="H749" i="5"/>
  <c r="E749" i="5"/>
  <c r="X749" i="5" s="1"/>
  <c r="J763" i="5"/>
  <c r="H763" i="5"/>
  <c r="R763" i="5"/>
  <c r="I763" i="5"/>
  <c r="E763" i="5"/>
  <c r="X763" i="5" s="1"/>
  <c r="F763" i="5"/>
  <c r="AB800" i="5"/>
  <c r="T800" i="5"/>
  <c r="S800" i="5"/>
  <c r="AB813" i="5"/>
  <c r="V813" i="5"/>
  <c r="S626" i="5"/>
  <c r="S630" i="5"/>
  <c r="S634" i="5"/>
  <c r="S638" i="5"/>
  <c r="S642" i="5"/>
  <c r="S646" i="5"/>
  <c r="S650" i="5"/>
  <c r="S654" i="5"/>
  <c r="G663" i="5"/>
  <c r="V668" i="5"/>
  <c r="G668" i="5" s="1"/>
  <c r="R671" i="5"/>
  <c r="S676" i="5"/>
  <c r="E678" i="5"/>
  <c r="X678" i="5" s="1"/>
  <c r="R686" i="5"/>
  <c r="I686" i="5"/>
  <c r="F695" i="5"/>
  <c r="G696" i="5"/>
  <c r="G697" i="5"/>
  <c r="R698" i="5"/>
  <c r="I698" i="5"/>
  <c r="H698" i="5"/>
  <c r="F702" i="5"/>
  <c r="E703" i="5"/>
  <c r="X703" i="5" s="1"/>
  <c r="R703" i="5"/>
  <c r="I703" i="5"/>
  <c r="V708" i="5"/>
  <c r="G708" i="5" s="1"/>
  <c r="AB720" i="5"/>
  <c r="T720" i="5"/>
  <c r="R726" i="5"/>
  <c r="J726" i="5"/>
  <c r="I726" i="5"/>
  <c r="G726" i="5"/>
  <c r="E726" i="5"/>
  <c r="X726" i="5" s="1"/>
  <c r="G737" i="5"/>
  <c r="S777" i="5"/>
  <c r="T777" i="5"/>
  <c r="S657" i="5"/>
  <c r="S664" i="5"/>
  <c r="S671" i="5"/>
  <c r="T676" i="5"/>
  <c r="E686" i="5"/>
  <c r="X686" i="5" s="1"/>
  <c r="E691" i="5"/>
  <c r="X691" i="5" s="1"/>
  <c r="R691" i="5"/>
  <c r="H691" i="5"/>
  <c r="G695" i="5"/>
  <c r="E697" i="5"/>
  <c r="X697" i="5" s="1"/>
  <c r="H702" i="5"/>
  <c r="F703" i="5"/>
  <c r="V704" i="5"/>
  <c r="V716" i="5"/>
  <c r="V724" i="5"/>
  <c r="V725" i="5"/>
  <c r="G725" i="5" s="1"/>
  <c r="AB729" i="5"/>
  <c r="T729" i="5"/>
  <c r="S729" i="5"/>
  <c r="AB732" i="5"/>
  <c r="T755" i="5"/>
  <c r="AB772" i="5"/>
  <c r="S772" i="5"/>
  <c r="T772" i="5"/>
  <c r="G657" i="5"/>
  <c r="AB660" i="5"/>
  <c r="F662" i="5"/>
  <c r="V664" i="5"/>
  <c r="AB673" i="5"/>
  <c r="V676" i="5"/>
  <c r="G676" i="5" s="1"/>
  <c r="E683" i="5"/>
  <c r="X683" i="5" s="1"/>
  <c r="R683" i="5"/>
  <c r="F690" i="5"/>
  <c r="E692" i="5"/>
  <c r="X692" i="5" s="1"/>
  <c r="R692" i="5"/>
  <c r="H695" i="5"/>
  <c r="H697" i="5"/>
  <c r="J702" i="5"/>
  <c r="S705" i="5"/>
  <c r="R710" i="5"/>
  <c r="J710" i="5"/>
  <c r="I710" i="5"/>
  <c r="H710" i="5"/>
  <c r="E710" i="5"/>
  <c r="X710" i="5" s="1"/>
  <c r="I713" i="5"/>
  <c r="H713" i="5"/>
  <c r="J713" i="5"/>
  <c r="R714" i="5"/>
  <c r="J714" i="5"/>
  <c r="I714" i="5"/>
  <c r="R718" i="5"/>
  <c r="J718" i="5"/>
  <c r="I718" i="5"/>
  <c r="E718" i="5"/>
  <c r="X718" i="5" s="1"/>
  <c r="V721" i="5"/>
  <c r="G721" i="5" s="1"/>
  <c r="R722" i="5"/>
  <c r="J722" i="5"/>
  <c r="I722" i="5"/>
  <c r="F722" i="5"/>
  <c r="V732" i="5"/>
  <c r="S737" i="5"/>
  <c r="G743" i="5"/>
  <c r="F765" i="5"/>
  <c r="R765" i="5"/>
  <c r="J765" i="5"/>
  <c r="I765" i="5"/>
  <c r="G765" i="5"/>
  <c r="H765" i="5"/>
  <c r="E765" i="5"/>
  <c r="X765" i="5" s="1"/>
  <c r="V720" i="5"/>
  <c r="AB725" i="5"/>
  <c r="T725" i="5"/>
  <c r="G729" i="5"/>
  <c r="AB736" i="5"/>
  <c r="AB742" i="5"/>
  <c r="T742" i="5"/>
  <c r="S748" i="5"/>
  <c r="AB748" i="5"/>
  <c r="V750" i="5"/>
  <c r="G750" i="5" s="1"/>
  <c r="S753" i="5"/>
  <c r="AB753" i="5"/>
  <c r="G755" i="5"/>
  <c r="S764" i="5"/>
  <c r="AB764" i="5"/>
  <c r="V766" i="5"/>
  <c r="G766" i="5" s="1"/>
  <c r="T771" i="5"/>
  <c r="AB771" i="5"/>
  <c r="S771" i="5"/>
  <c r="V772" i="5"/>
  <c r="G772" i="5" s="1"/>
  <c r="V800" i="5"/>
  <c r="G800" i="5" s="1"/>
  <c r="G826" i="5"/>
  <c r="F826" i="5"/>
  <c r="J826" i="5"/>
  <c r="I826" i="5"/>
  <c r="H826" i="5"/>
  <c r="E826" i="5"/>
  <c r="X826" i="5" s="1"/>
  <c r="R826" i="5"/>
  <c r="G692" i="5"/>
  <c r="G700" i="5"/>
  <c r="AB716" i="5"/>
  <c r="T716" i="5"/>
  <c r="AB724" i="5"/>
  <c r="V728" i="5"/>
  <c r="R734" i="5"/>
  <c r="J734" i="5"/>
  <c r="I734" i="5"/>
  <c r="G734" i="5"/>
  <c r="V741" i="5"/>
  <c r="G741" i="5" s="1"/>
  <c r="AB741" i="5"/>
  <c r="AB747" i="5"/>
  <c r="S747" i="5"/>
  <c r="E752" i="5"/>
  <c r="X752" i="5" s="1"/>
  <c r="J755" i="5"/>
  <c r="H755" i="5"/>
  <c r="R755" i="5"/>
  <c r="I755" i="5"/>
  <c r="E755" i="5"/>
  <c r="X755" i="5" s="1"/>
  <c r="AB763" i="5"/>
  <c r="S763" i="5"/>
  <c r="E768" i="5"/>
  <c r="X768" i="5" s="1"/>
  <c r="T783" i="5"/>
  <c r="AB783" i="5"/>
  <c r="S783" i="5"/>
  <c r="R789" i="5"/>
  <c r="J789" i="5"/>
  <c r="I789" i="5"/>
  <c r="H789" i="5"/>
  <c r="F789" i="5"/>
  <c r="E789" i="5"/>
  <c r="X789" i="5" s="1"/>
  <c r="AB817" i="5"/>
  <c r="V817" i="5"/>
  <c r="G817" i="5" s="1"/>
  <c r="G747" i="5"/>
  <c r="S756" i="5"/>
  <c r="AB756" i="5"/>
  <c r="V758" i="5"/>
  <c r="G758" i="5" s="1"/>
  <c r="S761" i="5"/>
  <c r="AB761" i="5"/>
  <c r="G763" i="5"/>
  <c r="V781" i="5"/>
  <c r="G781" i="5" s="1"/>
  <c r="AB745" i="5"/>
  <c r="T745" i="5"/>
  <c r="J752" i="5"/>
  <c r="R752" i="5"/>
  <c r="I752" i="5"/>
  <c r="H752" i="5"/>
  <c r="F752" i="5"/>
  <c r="J768" i="5"/>
  <c r="R768" i="5"/>
  <c r="I768" i="5"/>
  <c r="H768" i="5"/>
  <c r="F768" i="5"/>
  <c r="AB788" i="5"/>
  <c r="S788" i="5"/>
  <c r="T788" i="5"/>
  <c r="AB750" i="5"/>
  <c r="T750" i="5"/>
  <c r="AB758" i="5"/>
  <c r="T758" i="5"/>
  <c r="AB766" i="5"/>
  <c r="T766" i="5"/>
  <c r="J777" i="5"/>
  <c r="I777" i="5"/>
  <c r="E777" i="5"/>
  <c r="X777" i="5" s="1"/>
  <c r="T779" i="5"/>
  <c r="AB779" i="5"/>
  <c r="S779" i="5"/>
  <c r="F783" i="5"/>
  <c r="E783" i="5"/>
  <c r="X783" i="5" s="1"/>
  <c r="R783" i="5"/>
  <c r="J783" i="5"/>
  <c r="I783" i="5"/>
  <c r="H783" i="5"/>
  <c r="V788" i="5"/>
  <c r="G788" i="5" s="1"/>
  <c r="AB805" i="5"/>
  <c r="V805" i="5"/>
  <c r="G805" i="5" s="1"/>
  <c r="V859" i="5"/>
  <c r="G859" i="5" s="1"/>
  <c r="D14" i="6"/>
  <c r="T769" i="5"/>
  <c r="AB793" i="5"/>
  <c r="V808" i="5"/>
  <c r="R809" i="5"/>
  <c r="J809" i="5"/>
  <c r="I809" i="5"/>
  <c r="H809" i="5"/>
  <c r="F809" i="5"/>
  <c r="E809" i="5"/>
  <c r="X809" i="5" s="1"/>
  <c r="R834" i="5"/>
  <c r="J834" i="5"/>
  <c r="I834" i="5"/>
  <c r="H834" i="5"/>
  <c r="G834" i="5"/>
  <c r="F834" i="5"/>
  <c r="E834" i="5"/>
  <c r="X834" i="5" s="1"/>
  <c r="J849" i="5"/>
  <c r="I849" i="5"/>
  <c r="R849" i="5"/>
  <c r="H849" i="5"/>
  <c r="F849" i="5"/>
  <c r="E849" i="5"/>
  <c r="X849" i="5" s="1"/>
  <c r="AB879" i="5"/>
  <c r="T879" i="5"/>
  <c r="S879" i="5"/>
  <c r="T889" i="5"/>
  <c r="S889" i="5"/>
  <c r="R715" i="5"/>
  <c r="R719" i="5"/>
  <c r="T724" i="5"/>
  <c r="R727" i="5"/>
  <c r="T728" i="5"/>
  <c r="R731" i="5"/>
  <c r="T732" i="5"/>
  <c r="R735" i="5"/>
  <c r="T736" i="5"/>
  <c r="R739" i="5"/>
  <c r="G745" i="5"/>
  <c r="AB751" i="5"/>
  <c r="T751" i="5"/>
  <c r="AB759" i="5"/>
  <c r="T759" i="5"/>
  <c r="AB767" i="5"/>
  <c r="T767" i="5"/>
  <c r="E775" i="5"/>
  <c r="X775" i="5" s="1"/>
  <c r="G777" i="5"/>
  <c r="I784" i="5"/>
  <c r="H784" i="5"/>
  <c r="J784" i="5"/>
  <c r="F784" i="5"/>
  <c r="E784" i="5"/>
  <c r="X784" i="5" s="1"/>
  <c r="R801" i="5"/>
  <c r="J801" i="5"/>
  <c r="I801" i="5"/>
  <c r="H801" i="5"/>
  <c r="I869" i="5"/>
  <c r="V879" i="5"/>
  <c r="J887" i="5"/>
  <c r="I887" i="5"/>
  <c r="H887" i="5"/>
  <c r="R887" i="5"/>
  <c r="G887" i="5"/>
  <c r="F887" i="5"/>
  <c r="H745" i="5"/>
  <c r="S746" i="5"/>
  <c r="V751" i="5"/>
  <c r="V759" i="5"/>
  <c r="V767" i="5"/>
  <c r="AB769" i="5"/>
  <c r="H777" i="5"/>
  <c r="AB789" i="5"/>
  <c r="G789" i="5"/>
  <c r="V848" i="5"/>
  <c r="G848" i="5" s="1"/>
  <c r="AB740" i="5"/>
  <c r="F742" i="5"/>
  <c r="I745" i="5"/>
  <c r="T746" i="5"/>
  <c r="F748" i="5"/>
  <c r="G753" i="5"/>
  <c r="AB754" i="5"/>
  <c r="T754" i="5"/>
  <c r="F756" i="5"/>
  <c r="G761" i="5"/>
  <c r="AB762" i="5"/>
  <c r="T762" i="5"/>
  <c r="F764" i="5"/>
  <c r="G769" i="5"/>
  <c r="R777" i="5"/>
  <c r="V780" i="5"/>
  <c r="G780" i="5" s="1"/>
  <c r="V787" i="5"/>
  <c r="V793" i="5"/>
  <c r="R797" i="5"/>
  <c r="J797" i="5"/>
  <c r="I797" i="5"/>
  <c r="H797" i="5"/>
  <c r="F797" i="5"/>
  <c r="E797" i="5"/>
  <c r="X797" i="5" s="1"/>
  <c r="F801" i="5"/>
  <c r="E802" i="5"/>
  <c r="X802" i="5" s="1"/>
  <c r="R802" i="5"/>
  <c r="J802" i="5"/>
  <c r="I802" i="5"/>
  <c r="F802" i="5"/>
  <c r="AB812" i="5"/>
  <c r="T812" i="5"/>
  <c r="S812" i="5"/>
  <c r="V820" i="5"/>
  <c r="G820" i="5" s="1"/>
  <c r="J838" i="5"/>
  <c r="I838" i="5"/>
  <c r="H838" i="5"/>
  <c r="G838" i="5"/>
  <c r="F838" i="5"/>
  <c r="E838" i="5"/>
  <c r="X838" i="5" s="1"/>
  <c r="R838" i="5"/>
  <c r="J745" i="5"/>
  <c r="T749" i="5"/>
  <c r="T752" i="5"/>
  <c r="H754" i="5"/>
  <c r="F754" i="5"/>
  <c r="T757" i="5"/>
  <c r="T760" i="5"/>
  <c r="H762" i="5"/>
  <c r="F762" i="5"/>
  <c r="T765" i="5"/>
  <c r="T768" i="5"/>
  <c r="S775" i="5"/>
  <c r="S776" i="5"/>
  <c r="R778" i="5"/>
  <c r="I778" i="5"/>
  <c r="H778" i="5"/>
  <c r="F778" i="5"/>
  <c r="AB781" i="5"/>
  <c r="S787" i="5"/>
  <c r="E810" i="5"/>
  <c r="X810" i="5" s="1"/>
  <c r="R810" i="5"/>
  <c r="J810" i="5"/>
  <c r="I810" i="5"/>
  <c r="H810" i="5"/>
  <c r="G810" i="5"/>
  <c r="F810" i="5"/>
  <c r="V812" i="5"/>
  <c r="G812" i="5" s="1"/>
  <c r="AB844" i="5"/>
  <c r="T844" i="5"/>
  <c r="S844" i="5"/>
  <c r="H864" i="5"/>
  <c r="R864" i="5"/>
  <c r="J864" i="5"/>
  <c r="E864" i="5"/>
  <c r="X864" i="5" s="1"/>
  <c r="F864" i="5"/>
  <c r="T868" i="5"/>
  <c r="S868" i="5"/>
  <c r="AB868" i="5"/>
  <c r="V776" i="5"/>
  <c r="G784" i="5"/>
  <c r="V785" i="5"/>
  <c r="T791" i="5"/>
  <c r="S791" i="5"/>
  <c r="V792" i="5"/>
  <c r="AB796" i="5"/>
  <c r="AB797" i="5"/>
  <c r="G797" i="5"/>
  <c r="AB804" i="5"/>
  <c r="T804" i="5"/>
  <c r="E814" i="5"/>
  <c r="X814" i="5" s="1"/>
  <c r="R814" i="5"/>
  <c r="J814" i="5"/>
  <c r="I814" i="5"/>
  <c r="AB833" i="5"/>
  <c r="T833" i="5"/>
  <c r="S833" i="5"/>
  <c r="G836" i="5"/>
  <c r="AB857" i="5"/>
  <c r="T857" i="5"/>
  <c r="S857" i="5"/>
  <c r="R862" i="5"/>
  <c r="I862" i="5"/>
  <c r="H862" i="5"/>
  <c r="G862" i="5"/>
  <c r="F862" i="5"/>
  <c r="E862" i="5"/>
  <c r="X862" i="5" s="1"/>
  <c r="T795" i="5"/>
  <c r="S795" i="5"/>
  <c r="V796" i="5"/>
  <c r="G796" i="5" s="1"/>
  <c r="V804" i="5"/>
  <c r="G804" i="5" s="1"/>
  <c r="AB809" i="5"/>
  <c r="G809" i="5"/>
  <c r="AB816" i="5"/>
  <c r="T816" i="5"/>
  <c r="V823" i="5"/>
  <c r="G823" i="5" s="1"/>
  <c r="V833" i="5"/>
  <c r="G833" i="5" s="1"/>
  <c r="S842" i="5"/>
  <c r="AB842" i="5"/>
  <c r="T842" i="5"/>
  <c r="J845" i="5"/>
  <c r="I845" i="5"/>
  <c r="E845" i="5"/>
  <c r="X845" i="5" s="1"/>
  <c r="R845" i="5"/>
  <c r="H845" i="5"/>
  <c r="V857" i="5"/>
  <c r="J865" i="5"/>
  <c r="I865" i="5"/>
  <c r="R865" i="5"/>
  <c r="H865" i="5"/>
  <c r="F865" i="5"/>
  <c r="E865" i="5"/>
  <c r="X865" i="5" s="1"/>
  <c r="AB876" i="5"/>
  <c r="T876" i="5"/>
  <c r="S876" i="5"/>
  <c r="T885" i="5"/>
  <c r="S885" i="5"/>
  <c r="F771" i="5"/>
  <c r="E771" i="5"/>
  <c r="X771" i="5" s="1"/>
  <c r="F779" i="5"/>
  <c r="E779" i="5"/>
  <c r="X779" i="5" s="1"/>
  <c r="V816" i="5"/>
  <c r="G816" i="5" s="1"/>
  <c r="V821" i="5"/>
  <c r="G821" i="5" s="1"/>
  <c r="AB821" i="5"/>
  <c r="F845" i="5"/>
  <c r="H871" i="5"/>
  <c r="I871" i="5"/>
  <c r="F871" i="5"/>
  <c r="E871" i="5"/>
  <c r="X871" i="5" s="1"/>
  <c r="R871" i="5"/>
  <c r="J871" i="5"/>
  <c r="V885" i="5"/>
  <c r="G885" i="5" s="1"/>
  <c r="AB780" i="5"/>
  <c r="T780" i="5"/>
  <c r="E786" i="5"/>
  <c r="X786" i="5" s="1"/>
  <c r="R786" i="5"/>
  <c r="AB801" i="5"/>
  <c r="X801" i="5"/>
  <c r="G801" i="5"/>
  <c r="AB808" i="5"/>
  <c r="T808" i="5"/>
  <c r="E818" i="5"/>
  <c r="X818" i="5" s="1"/>
  <c r="R818" i="5"/>
  <c r="J818" i="5"/>
  <c r="I818" i="5"/>
  <c r="S826" i="5"/>
  <c r="AB826" i="5"/>
  <c r="H836" i="5"/>
  <c r="R836" i="5"/>
  <c r="J836" i="5"/>
  <c r="F836" i="5"/>
  <c r="E836" i="5"/>
  <c r="X836" i="5" s="1"/>
  <c r="G845" i="5"/>
  <c r="T874" i="5"/>
  <c r="AB874" i="5"/>
  <c r="S874" i="5"/>
  <c r="AB820" i="5"/>
  <c r="T820" i="5"/>
  <c r="J825" i="5"/>
  <c r="R825" i="5"/>
  <c r="I825" i="5"/>
  <c r="H825" i="5"/>
  <c r="S830" i="5"/>
  <c r="T830" i="5"/>
  <c r="AB830" i="5"/>
  <c r="J891" i="5"/>
  <c r="I891" i="5"/>
  <c r="H891" i="5"/>
  <c r="R891" i="5"/>
  <c r="G891" i="5"/>
  <c r="F891" i="5"/>
  <c r="T824" i="5"/>
  <c r="J853" i="5"/>
  <c r="I853" i="5"/>
  <c r="E853" i="5"/>
  <c r="X853" i="5" s="1"/>
  <c r="V874" i="5"/>
  <c r="G874" i="5" s="1"/>
  <c r="T882" i="5"/>
  <c r="S882" i="5"/>
  <c r="S799" i="5"/>
  <c r="S803" i="5"/>
  <c r="S807" i="5"/>
  <c r="S811" i="5"/>
  <c r="S815" i="5"/>
  <c r="S819" i="5"/>
  <c r="T822" i="5"/>
  <c r="V824" i="5"/>
  <c r="G824" i="5" s="1"/>
  <c r="F827" i="5"/>
  <c r="R827" i="5"/>
  <c r="J827" i="5"/>
  <c r="AB838" i="5"/>
  <c r="H840" i="5"/>
  <c r="R840" i="5"/>
  <c r="J840" i="5"/>
  <c r="I840" i="5"/>
  <c r="R846" i="5"/>
  <c r="I846" i="5"/>
  <c r="H846" i="5"/>
  <c r="G846" i="5"/>
  <c r="F846" i="5"/>
  <c r="F853" i="5"/>
  <c r="G865" i="5"/>
  <c r="AB867" i="5"/>
  <c r="T867" i="5"/>
  <c r="S867" i="5"/>
  <c r="T870" i="5"/>
  <c r="AB870" i="5"/>
  <c r="F882" i="5"/>
  <c r="E882" i="5"/>
  <c r="R882" i="5"/>
  <c r="J882" i="5"/>
  <c r="I882" i="5"/>
  <c r="H882" i="5"/>
  <c r="T886" i="5"/>
  <c r="S886" i="5"/>
  <c r="V889" i="5"/>
  <c r="G889" i="5" s="1"/>
  <c r="V893" i="5"/>
  <c r="G893" i="5" s="1"/>
  <c r="F22" i="6"/>
  <c r="B22" i="6"/>
  <c r="F27" i="6" s="1"/>
  <c r="E827" i="5"/>
  <c r="X827" i="5" s="1"/>
  <c r="V829" i="5"/>
  <c r="F831" i="5"/>
  <c r="J831" i="5"/>
  <c r="I831" i="5"/>
  <c r="H831" i="5"/>
  <c r="V835" i="5"/>
  <c r="G835" i="5" s="1"/>
  <c r="V837" i="5"/>
  <c r="G837" i="5" s="1"/>
  <c r="AB849" i="5"/>
  <c r="G853" i="5"/>
  <c r="V867" i="5"/>
  <c r="V880" i="5"/>
  <c r="G880" i="5" s="1"/>
  <c r="G882" i="5"/>
  <c r="F886" i="5"/>
  <c r="E886" i="5"/>
  <c r="R886" i="5"/>
  <c r="J886" i="5"/>
  <c r="I886" i="5"/>
  <c r="H886" i="5"/>
  <c r="T890" i="5"/>
  <c r="S890" i="5"/>
  <c r="F64" i="6"/>
  <c r="H64" i="6" s="1"/>
  <c r="G5" i="6"/>
  <c r="H5" i="6" s="1"/>
  <c r="H6" i="6"/>
  <c r="V791" i="5"/>
  <c r="G791" i="5" s="1"/>
  <c r="V795" i="5"/>
  <c r="G795" i="5" s="1"/>
  <c r="V799" i="5"/>
  <c r="G799" i="5" s="1"/>
  <c r="V803" i="5"/>
  <c r="G803" i="5" s="1"/>
  <c r="V807" i="5"/>
  <c r="G807" i="5" s="1"/>
  <c r="V811" i="5"/>
  <c r="V815" i="5"/>
  <c r="G815" i="5" s="1"/>
  <c r="V819" i="5"/>
  <c r="G819" i="5" s="1"/>
  <c r="E822" i="5"/>
  <c r="X822" i="5" s="1"/>
  <c r="G827" i="5"/>
  <c r="V828" i="5"/>
  <c r="E831" i="5"/>
  <c r="X831" i="5" s="1"/>
  <c r="G849" i="5"/>
  <c r="H853" i="5"/>
  <c r="J861" i="5"/>
  <c r="I861" i="5"/>
  <c r="E861" i="5"/>
  <c r="X861" i="5" s="1"/>
  <c r="G864" i="5"/>
  <c r="S865" i="5"/>
  <c r="AB875" i="5"/>
  <c r="T875" i="5"/>
  <c r="S875" i="5"/>
  <c r="T878" i="5"/>
  <c r="S878" i="5"/>
  <c r="G886" i="5"/>
  <c r="F890" i="5"/>
  <c r="E890" i="5"/>
  <c r="R890" i="5"/>
  <c r="J890" i="5"/>
  <c r="I890" i="5"/>
  <c r="H890" i="5"/>
  <c r="AB822" i="5"/>
  <c r="H827" i="5"/>
  <c r="G840" i="5"/>
  <c r="I842" i="5"/>
  <c r="H842" i="5"/>
  <c r="G842" i="5"/>
  <c r="F842" i="5"/>
  <c r="F851" i="5"/>
  <c r="E851" i="5"/>
  <c r="X851" i="5" s="1"/>
  <c r="R851" i="5"/>
  <c r="J851" i="5"/>
  <c r="I851" i="5"/>
  <c r="H851" i="5"/>
  <c r="R853" i="5"/>
  <c r="R854" i="5"/>
  <c r="I854" i="5"/>
  <c r="H854" i="5"/>
  <c r="G854" i="5"/>
  <c r="F854" i="5"/>
  <c r="V856" i="5"/>
  <c r="F861" i="5"/>
  <c r="T865" i="5"/>
  <c r="J872" i="5"/>
  <c r="I872" i="5"/>
  <c r="R872" i="5"/>
  <c r="H872" i="5"/>
  <c r="F872" i="5"/>
  <c r="E872" i="5"/>
  <c r="X872" i="5" s="1"/>
  <c r="V875" i="5"/>
  <c r="F878" i="5"/>
  <c r="E878" i="5"/>
  <c r="X878" i="5" s="1"/>
  <c r="I878" i="5"/>
  <c r="H878" i="5"/>
  <c r="R878" i="5"/>
  <c r="J878" i="5"/>
  <c r="G878" i="5"/>
  <c r="J883" i="5"/>
  <c r="I883" i="5"/>
  <c r="H883" i="5"/>
  <c r="G17" i="6"/>
  <c r="H17" i="6" s="1"/>
  <c r="AB832" i="5"/>
  <c r="S832" i="5"/>
  <c r="S839" i="5"/>
  <c r="S841" i="5"/>
  <c r="J850" i="5"/>
  <c r="V852" i="5"/>
  <c r="G852" i="5" s="1"/>
  <c r="J858" i="5"/>
  <c r="V860" i="5"/>
  <c r="G871" i="5"/>
  <c r="G877" i="5"/>
  <c r="R843" i="5"/>
  <c r="T884" i="5"/>
  <c r="S884" i="5"/>
  <c r="T888" i="5"/>
  <c r="S888" i="5"/>
  <c r="T892" i="5"/>
  <c r="S892" i="5"/>
  <c r="D9" i="6"/>
  <c r="G15" i="6"/>
  <c r="H15" i="6" s="1"/>
  <c r="B20" i="6"/>
  <c r="F25" i="6" s="1"/>
  <c r="AB836" i="5"/>
  <c r="S836" i="5"/>
  <c r="F847" i="5"/>
  <c r="E847" i="5"/>
  <c r="X847" i="5" s="1"/>
  <c r="AB847" i="5"/>
  <c r="F855" i="5"/>
  <c r="E855" i="5"/>
  <c r="X855" i="5" s="1"/>
  <c r="AB855" i="5"/>
  <c r="F863" i="5"/>
  <c r="E863" i="5"/>
  <c r="X863" i="5" s="1"/>
  <c r="AB863" i="5"/>
  <c r="T883" i="5"/>
  <c r="S883" i="5"/>
  <c r="F884" i="5"/>
  <c r="E884" i="5"/>
  <c r="R884" i="5"/>
  <c r="J884" i="5"/>
  <c r="T887" i="5"/>
  <c r="S887" i="5"/>
  <c r="F888" i="5"/>
  <c r="E888" i="5"/>
  <c r="R888" i="5"/>
  <c r="J888" i="5"/>
  <c r="T891" i="5"/>
  <c r="S891" i="5"/>
  <c r="F892" i="5"/>
  <c r="E892" i="5"/>
  <c r="R892" i="5"/>
  <c r="J892" i="5"/>
  <c r="AB848" i="5"/>
  <c r="T848" i="5"/>
  <c r="AB856" i="5"/>
  <c r="T856" i="5"/>
  <c r="AB864" i="5"/>
  <c r="T864" i="5"/>
  <c r="R877" i="5"/>
  <c r="J877" i="5"/>
  <c r="I877" i="5"/>
  <c r="AB880" i="5"/>
  <c r="D4" i="6"/>
  <c r="V868" i="5"/>
  <c r="F870" i="5"/>
  <c r="E870" i="5"/>
  <c r="X870" i="5" s="1"/>
  <c r="V876" i="5"/>
  <c r="R881" i="5"/>
  <c r="J881" i="5"/>
  <c r="S893" i="5"/>
  <c r="S866" i="5"/>
  <c r="G870" i="5"/>
  <c r="AB871" i="5"/>
  <c r="T871" i="5"/>
  <c r="E873" i="5"/>
  <c r="X873" i="5" s="1"/>
  <c r="T89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353" i="5"/>
  <c r="S142" i="5"/>
  <c r="T142" i="5"/>
  <c r="S26" i="5"/>
  <c r="T219" i="5"/>
  <c r="T7" i="5"/>
  <c r="T146" i="5"/>
  <c r="T260" i="5"/>
  <c r="T300" i="5"/>
  <c r="S213" i="5"/>
  <c r="T268" i="5"/>
  <c r="T294" i="5"/>
  <c r="T350" i="5"/>
  <c r="T266" i="5"/>
  <c r="T287" i="5"/>
  <c r="S357" i="5"/>
  <c r="T137" i="5"/>
  <c r="S219" i="5"/>
  <c r="T263" i="5"/>
  <c r="T55" i="5"/>
  <c r="T98" i="5"/>
  <c r="S7" i="5"/>
  <c r="S39" i="5"/>
  <c r="S55" i="5"/>
  <c r="S71" i="5"/>
  <c r="S118" i="5"/>
  <c r="T212" i="5"/>
  <c r="T207" i="5"/>
  <c r="T237" i="5"/>
  <c r="S205" i="5"/>
  <c r="T270" i="5"/>
  <c r="T281" i="5"/>
  <c r="S350" i="5"/>
  <c r="T273" i="5"/>
  <c r="T205" i="5"/>
  <c r="T86" i="5"/>
  <c r="T46" i="5"/>
  <c r="T117" i="5"/>
  <c r="S267" i="5"/>
  <c r="T63" i="5"/>
  <c r="T106" i="5"/>
  <c r="S237" i="5"/>
  <c r="T213" i="5"/>
  <c r="T297" i="5"/>
  <c r="T282" i="5"/>
  <c r="S281" i="5"/>
  <c r="T290" i="5"/>
  <c r="T15" i="5"/>
  <c r="T67" i="5"/>
  <c r="T110" i="5"/>
  <c r="T145" i="5"/>
  <c r="S11" i="5"/>
  <c r="S27" i="5"/>
  <c r="S75" i="5"/>
  <c r="S106" i="5"/>
  <c r="S275" i="5"/>
  <c r="T225" i="5"/>
  <c r="T354" i="5"/>
  <c r="T295" i="5"/>
  <c r="T302" i="5"/>
  <c r="T151" i="5"/>
  <c r="S97" i="5"/>
  <c r="T101" i="5"/>
  <c r="T10" i="5"/>
  <c r="T19" i="5"/>
  <c r="T71" i="5"/>
  <c r="T118" i="5"/>
  <c r="T187" i="5"/>
  <c r="T157" i="5"/>
  <c r="T229" i="5"/>
  <c r="S225" i="5"/>
  <c r="T232" i="5"/>
  <c r="S202" i="5"/>
  <c r="S354" i="5"/>
  <c r="T301" i="5"/>
  <c r="T348" i="5"/>
  <c r="S227" i="5"/>
  <c r="T35" i="5"/>
  <c r="T279" i="5"/>
  <c r="T26" i="5"/>
  <c r="S262" i="5"/>
  <c r="T23" i="5"/>
  <c r="T75" i="5"/>
  <c r="T167" i="5"/>
  <c r="S291" i="5"/>
  <c r="S15" i="5"/>
  <c r="S79" i="5"/>
  <c r="S94" i="5"/>
  <c r="S110" i="5"/>
  <c r="T209" i="5"/>
  <c r="T197" i="5"/>
  <c r="S283" i="5"/>
  <c r="S229" i="5"/>
  <c r="S301" i="5"/>
  <c r="T274" i="5"/>
  <c r="T141" i="5"/>
  <c r="T102" i="5"/>
  <c r="T70" i="5"/>
  <c r="T105" i="5"/>
  <c r="T27" i="5"/>
  <c r="T79" i="5"/>
  <c r="T195" i="5"/>
  <c r="T233" i="5"/>
  <c r="T276" i="5"/>
  <c r="T278" i="5"/>
  <c r="T357" i="5"/>
  <c r="S121" i="5"/>
  <c r="T271" i="5"/>
  <c r="T155" i="5"/>
  <c r="T138" i="5"/>
  <c r="T262" i="5"/>
  <c r="T39" i="5"/>
  <c r="T183" i="5"/>
  <c r="T288" i="5"/>
  <c r="S19" i="5"/>
  <c r="S51" i="5"/>
  <c r="S67" i="5"/>
  <c r="S98" i="5"/>
  <c r="S233" i="5"/>
  <c r="T296" i="5"/>
  <c r="T38" i="5"/>
  <c r="T50" i="5"/>
  <c r="T81" i="5"/>
  <c r="T66" i="5"/>
  <c r="T170" i="5"/>
  <c r="T186" i="5"/>
  <c r="T227" i="5"/>
  <c r="T34" i="5"/>
  <c r="T130" i="5"/>
  <c r="T82" i="5"/>
  <c r="T217" i="5"/>
  <c r="T194" i="5"/>
  <c r="T204" i="5"/>
  <c r="T240" i="5"/>
  <c r="T140" i="5"/>
  <c r="T51" i="5"/>
  <c r="T94" i="5"/>
  <c r="T191" i="5"/>
  <c r="T264" i="5"/>
  <c r="T272" i="5"/>
  <c r="T154" i="5"/>
  <c r="T166" i="5"/>
  <c r="T182" i="5"/>
  <c r="T267" i="5"/>
  <c r="T283" i="5"/>
  <c r="T162" i="5"/>
  <c r="T179" i="5"/>
  <c r="T153" i="5"/>
  <c r="T93" i="5"/>
  <c r="T202" i="5"/>
  <c r="T178" i="5"/>
  <c r="T284" i="5"/>
  <c r="T18" i="5"/>
  <c r="T11" i="5"/>
  <c r="T216" i="5"/>
  <c r="T252" i="5"/>
  <c r="T236" i="5"/>
  <c r="T292" i="5"/>
  <c r="T109" i="5"/>
  <c r="T113" i="5"/>
  <c r="T158" i="5"/>
  <c r="T280" i="5"/>
  <c r="T121" i="5"/>
  <c r="T174" i="5"/>
  <c r="T190" i="5"/>
  <c r="T275" i="5"/>
  <c r="T291" i="5"/>
  <c r="S333" i="5" l="1"/>
  <c r="G97" i="5"/>
  <c r="H62" i="5"/>
  <c r="I308" i="5"/>
  <c r="S326" i="5"/>
  <c r="S322" i="5"/>
  <c r="S325" i="5"/>
  <c r="S346" i="5"/>
  <c r="S337" i="5"/>
  <c r="S317" i="5"/>
  <c r="G70" i="5"/>
  <c r="H70" i="5"/>
  <c r="S305" i="5"/>
  <c r="X153" i="5"/>
  <c r="X145" i="5"/>
  <c r="X290" i="5"/>
  <c r="S321" i="5"/>
  <c r="X286" i="5"/>
  <c r="S286" i="5"/>
  <c r="X310" i="5"/>
  <c r="S310" i="5"/>
  <c r="S316" i="5"/>
  <c r="S349" i="5"/>
  <c r="X130" i="5"/>
  <c r="J22" i="5"/>
  <c r="S336" i="5"/>
  <c r="S324" i="5"/>
  <c r="X282" i="5"/>
  <c r="X328" i="5"/>
  <c r="S328" i="5"/>
  <c r="S312" i="5"/>
  <c r="S345" i="5"/>
  <c r="X272" i="5"/>
  <c r="X178" i="5"/>
  <c r="R22" i="5"/>
  <c r="X302" i="5"/>
  <c r="X278" i="5"/>
  <c r="S313" i="5"/>
  <c r="X174" i="5"/>
  <c r="X158" i="5"/>
  <c r="X162" i="5"/>
  <c r="X157" i="5"/>
  <c r="E101" i="5"/>
  <c r="X306" i="5"/>
  <c r="S306" i="5"/>
  <c r="X170" i="5"/>
  <c r="X93" i="5"/>
  <c r="X197" i="5"/>
  <c r="S304" i="5"/>
  <c r="S332" i="5"/>
  <c r="X294" i="5"/>
  <c r="S309" i="5"/>
  <c r="X280" i="5"/>
  <c r="X38" i="5"/>
  <c r="X298" i="5"/>
  <c r="S298" i="5"/>
  <c r="X266" i="5"/>
  <c r="X352" i="5"/>
  <c r="S352" i="5"/>
  <c r="X287" i="5"/>
  <c r="X270" i="5"/>
  <c r="X186" i="5"/>
  <c r="J308" i="5"/>
  <c r="T308" i="5" s="1"/>
  <c r="H175" i="5"/>
  <c r="E54" i="5"/>
  <c r="F175" i="5"/>
  <c r="R356" i="5"/>
  <c r="I89" i="5"/>
  <c r="J171" i="5"/>
  <c r="R171" i="5"/>
  <c r="H97" i="5"/>
  <c r="I30" i="5"/>
  <c r="J356" i="5"/>
  <c r="T356" i="5" s="1"/>
  <c r="R35" i="5"/>
  <c r="H30" i="5"/>
  <c r="I622" i="5"/>
  <c r="J621" i="5"/>
  <c r="H289" i="5"/>
  <c r="E356" i="5"/>
  <c r="F289" i="5"/>
  <c r="J424" i="5"/>
  <c r="F171" i="5"/>
  <c r="J89" i="5"/>
  <c r="I97" i="5"/>
  <c r="J30" i="5"/>
  <c r="G621" i="5"/>
  <c r="H248" i="5"/>
  <c r="J97" i="5"/>
  <c r="R30" i="5"/>
  <c r="H678" i="5"/>
  <c r="G124" i="5"/>
  <c r="R90" i="5"/>
  <c r="H42" i="5"/>
  <c r="R97" i="5"/>
  <c r="E30" i="5"/>
  <c r="J578" i="5"/>
  <c r="F424" i="5"/>
  <c r="H171" i="5"/>
  <c r="F97" i="5"/>
  <c r="I42" i="5"/>
  <c r="I614" i="5"/>
  <c r="H356" i="5"/>
  <c r="J163" i="5"/>
  <c r="R42" i="5"/>
  <c r="F30" i="5"/>
  <c r="F646" i="5"/>
  <c r="R578" i="5"/>
  <c r="I356" i="5"/>
  <c r="R432" i="5"/>
  <c r="R231" i="5"/>
  <c r="I171" i="5"/>
  <c r="F642" i="5"/>
  <c r="E642" i="5"/>
  <c r="X642" i="5" s="1"/>
  <c r="F401" i="5"/>
  <c r="J42" i="5"/>
  <c r="G62" i="5"/>
  <c r="E42" i="5"/>
  <c r="R34" i="5"/>
  <c r="I70" i="5"/>
  <c r="F578" i="5"/>
  <c r="R70" i="5"/>
  <c r="R481" i="5"/>
  <c r="H74" i="5"/>
  <c r="E70" i="5"/>
  <c r="I58" i="5"/>
  <c r="R59" i="5"/>
  <c r="H699" i="5"/>
  <c r="F699" i="5"/>
  <c r="R699" i="5"/>
  <c r="I159" i="5"/>
  <c r="J159" i="5"/>
  <c r="R308" i="5"/>
  <c r="E143" i="5"/>
  <c r="R31" i="5"/>
  <c r="R646" i="5"/>
  <c r="E23" i="5"/>
  <c r="F63" i="5"/>
  <c r="F143" i="5"/>
  <c r="H63" i="5"/>
  <c r="E63" i="5"/>
  <c r="E614" i="5"/>
  <c r="X614" i="5" s="1"/>
  <c r="J289" i="5"/>
  <c r="E308" i="5"/>
  <c r="R105" i="5"/>
  <c r="I74" i="5"/>
  <c r="J522" i="5"/>
  <c r="J550" i="5"/>
  <c r="E289" i="5"/>
  <c r="R114" i="5"/>
  <c r="J43" i="5"/>
  <c r="J74" i="5"/>
  <c r="H714" i="5"/>
  <c r="H646" i="5"/>
  <c r="R74" i="5"/>
  <c r="H308" i="5"/>
  <c r="J114" i="5"/>
  <c r="J31" i="5"/>
  <c r="E74" i="5"/>
  <c r="R553" i="5"/>
  <c r="E432" i="5"/>
  <c r="X432" i="5" s="1"/>
  <c r="J58" i="5"/>
  <c r="E34" i="5"/>
  <c r="E481" i="5"/>
  <c r="X481" i="5" s="1"/>
  <c r="R58" i="5"/>
  <c r="E124" i="5"/>
  <c r="F481" i="5"/>
  <c r="E171" i="5"/>
  <c r="E58" i="5"/>
  <c r="I22" i="5"/>
  <c r="H78" i="5"/>
  <c r="F58" i="5"/>
  <c r="F124" i="5"/>
  <c r="F34" i="5"/>
  <c r="I78" i="5"/>
  <c r="H124" i="5"/>
  <c r="H432" i="5"/>
  <c r="H481" i="5"/>
  <c r="R47" i="5"/>
  <c r="J78" i="5"/>
  <c r="H34" i="5"/>
  <c r="I124" i="5"/>
  <c r="G481" i="5"/>
  <c r="J570" i="5"/>
  <c r="H553" i="5"/>
  <c r="I432" i="5"/>
  <c r="I481" i="5"/>
  <c r="J90" i="5"/>
  <c r="R78" i="5"/>
  <c r="I34" i="5"/>
  <c r="J124" i="5"/>
  <c r="J843" i="5"/>
  <c r="R570" i="5"/>
  <c r="I553" i="5"/>
  <c r="J432" i="5"/>
  <c r="J47" i="5"/>
  <c r="H58" i="5"/>
  <c r="G34" i="5"/>
  <c r="E78" i="5"/>
  <c r="F798" i="5"/>
  <c r="H505" i="5"/>
  <c r="F71" i="5"/>
  <c r="G71" i="5"/>
  <c r="H113" i="5"/>
  <c r="H71" i="5"/>
  <c r="I113" i="5"/>
  <c r="C11" i="6"/>
  <c r="C4" i="6"/>
  <c r="C10" i="6"/>
  <c r="C9" i="6"/>
  <c r="C8" i="6"/>
  <c r="C7" i="6"/>
  <c r="C12" i="6"/>
  <c r="F790" i="5"/>
  <c r="R869" i="5"/>
  <c r="R400" i="5"/>
  <c r="I248" i="5"/>
  <c r="G790" i="5"/>
  <c r="F682" i="5"/>
  <c r="E400" i="5"/>
  <c r="X400" i="5" s="1"/>
  <c r="J248" i="5"/>
  <c r="H790" i="5"/>
  <c r="E869" i="5"/>
  <c r="X869" i="5" s="1"/>
  <c r="H682" i="5"/>
  <c r="R248" i="5"/>
  <c r="I790" i="5"/>
  <c r="F869" i="5"/>
  <c r="I682" i="5"/>
  <c r="E248" i="5"/>
  <c r="B32" i="6"/>
  <c r="J790" i="5"/>
  <c r="R770" i="5"/>
  <c r="G869" i="5"/>
  <c r="E682" i="5"/>
  <c r="X682" i="5" s="1"/>
  <c r="R682" i="5"/>
  <c r="R790" i="5"/>
  <c r="J869" i="5"/>
  <c r="F248" i="5"/>
  <c r="E798" i="5"/>
  <c r="X798" i="5" s="1"/>
  <c r="I505" i="5"/>
  <c r="R163" i="5"/>
  <c r="J505" i="5"/>
  <c r="I244" i="5"/>
  <c r="H163" i="5"/>
  <c r="H200" i="5"/>
  <c r="E163" i="5"/>
  <c r="R505" i="5"/>
  <c r="H244" i="5"/>
  <c r="I200" i="5"/>
  <c r="F163" i="5"/>
  <c r="J244" i="5"/>
  <c r="J200" i="5"/>
  <c r="G432" i="5"/>
  <c r="I806" i="5"/>
  <c r="R244" i="5"/>
  <c r="E200" i="5"/>
  <c r="I231" i="5"/>
  <c r="E244" i="5"/>
  <c r="R200" i="5"/>
  <c r="G163" i="5"/>
  <c r="J231" i="5"/>
  <c r="T231" i="5" s="1"/>
  <c r="H85" i="5"/>
  <c r="G731" i="5"/>
  <c r="B30" i="6"/>
  <c r="B41" i="6"/>
  <c r="G41" i="6" s="1"/>
  <c r="B31" i="6"/>
  <c r="G31" i="6" s="1"/>
  <c r="G450" i="5"/>
  <c r="J806" i="5"/>
  <c r="G798" i="5"/>
  <c r="J549" i="5"/>
  <c r="F265" i="5"/>
  <c r="E190" i="5"/>
  <c r="R159" i="5"/>
  <c r="R89" i="5"/>
  <c r="I85" i="5"/>
  <c r="I62" i="5"/>
  <c r="E714" i="5"/>
  <c r="X714" i="5" s="1"/>
  <c r="H401" i="5"/>
  <c r="F586" i="5"/>
  <c r="G105" i="5"/>
  <c r="R806" i="5"/>
  <c r="H798" i="5"/>
  <c r="E706" i="5"/>
  <c r="X706" i="5" s="1"/>
  <c r="H400" i="5"/>
  <c r="J265" i="5"/>
  <c r="E159" i="5"/>
  <c r="J59" i="5"/>
  <c r="E89" i="5"/>
  <c r="J85" i="5"/>
  <c r="F89" i="5"/>
  <c r="F101" i="5"/>
  <c r="J62" i="5"/>
  <c r="J786" i="5"/>
  <c r="G50" i="5"/>
  <c r="I401" i="5"/>
  <c r="I586" i="5"/>
  <c r="E806" i="5"/>
  <c r="X806" i="5" s="1"/>
  <c r="I798" i="5"/>
  <c r="F714" i="5"/>
  <c r="I400" i="5"/>
  <c r="J325" i="5"/>
  <c r="T325" i="5" s="1"/>
  <c r="G190" i="5"/>
  <c r="F159" i="5"/>
  <c r="R85" i="5"/>
  <c r="H54" i="5"/>
  <c r="G101" i="5"/>
  <c r="R62" i="5"/>
  <c r="J798" i="5"/>
  <c r="H690" i="5"/>
  <c r="H489" i="5"/>
  <c r="J400" i="5"/>
  <c r="R325" i="5"/>
  <c r="H190" i="5"/>
  <c r="H256" i="5"/>
  <c r="I54" i="5"/>
  <c r="H101" i="5"/>
  <c r="E62" i="5"/>
  <c r="G802" i="5"/>
  <c r="E690" i="5"/>
  <c r="X690" i="5" s="1"/>
  <c r="G325" i="5"/>
  <c r="I190" i="5"/>
  <c r="J54" i="5"/>
  <c r="I101" i="5"/>
  <c r="F450" i="5"/>
  <c r="H586" i="5"/>
  <c r="F794" i="5"/>
  <c r="F775" i="5"/>
  <c r="R678" i="5"/>
  <c r="E543" i="5"/>
  <c r="X543" i="5" s="1"/>
  <c r="R549" i="5"/>
  <c r="I489" i="5"/>
  <c r="R424" i="5"/>
  <c r="E265" i="5"/>
  <c r="I256" i="5"/>
  <c r="F678" i="5"/>
  <c r="G794" i="5"/>
  <c r="F543" i="5"/>
  <c r="J489" i="5"/>
  <c r="J329" i="5"/>
  <c r="T329" i="5" s="1"/>
  <c r="E424" i="5"/>
  <c r="X424" i="5" s="1"/>
  <c r="J256" i="5"/>
  <c r="I150" i="5"/>
  <c r="G329" i="5"/>
  <c r="G770" i="5"/>
  <c r="I775" i="5"/>
  <c r="H794" i="5"/>
  <c r="H569" i="5"/>
  <c r="R489" i="5"/>
  <c r="R329" i="5"/>
  <c r="G150" i="5"/>
  <c r="R256" i="5"/>
  <c r="H329" i="5"/>
  <c r="J794" i="5"/>
  <c r="E549" i="5"/>
  <c r="X549" i="5" s="1"/>
  <c r="I569" i="5"/>
  <c r="E329" i="5"/>
  <c r="E256" i="5"/>
  <c r="I175" i="5"/>
  <c r="I678" i="5"/>
  <c r="G573" i="5"/>
  <c r="R794" i="5"/>
  <c r="H775" i="5"/>
  <c r="J569" i="5"/>
  <c r="E489" i="5"/>
  <c r="X489" i="5" s="1"/>
  <c r="J341" i="5"/>
  <c r="T341" i="5" s="1"/>
  <c r="J175" i="5"/>
  <c r="F770" i="5"/>
  <c r="E794" i="5"/>
  <c r="X794" i="5" s="1"/>
  <c r="J775" i="5"/>
  <c r="R569" i="5"/>
  <c r="H549" i="5"/>
  <c r="F489" i="5"/>
  <c r="R341" i="5"/>
  <c r="H424" i="5"/>
  <c r="F256" i="5"/>
  <c r="R175" i="5"/>
  <c r="G55" i="5"/>
  <c r="R775" i="5"/>
  <c r="I549" i="5"/>
  <c r="E341" i="5"/>
  <c r="I424" i="5"/>
  <c r="E175" i="5"/>
  <c r="G678" i="5"/>
  <c r="E854" i="5"/>
  <c r="X854" i="5" s="1"/>
  <c r="J854" i="5"/>
  <c r="G85" i="5"/>
  <c r="F85" i="5"/>
  <c r="I594" i="5"/>
  <c r="R594" i="5"/>
  <c r="J594" i="5"/>
  <c r="H594" i="5"/>
  <c r="F594" i="5"/>
  <c r="E594" i="5"/>
  <c r="X594" i="5" s="1"/>
  <c r="I654" i="5"/>
  <c r="R654" i="5"/>
  <c r="J654" i="5"/>
  <c r="I604" i="5"/>
  <c r="J604" i="5"/>
  <c r="G654" i="5"/>
  <c r="G549" i="5"/>
  <c r="G159" i="5"/>
  <c r="G63" i="5"/>
  <c r="F654" i="5"/>
  <c r="E654" i="5"/>
  <c r="X654" i="5" s="1"/>
  <c r="I588" i="5"/>
  <c r="R588" i="5"/>
  <c r="J588" i="5"/>
  <c r="J150" i="5"/>
  <c r="H654" i="5"/>
  <c r="I786" i="5"/>
  <c r="F786" i="5"/>
  <c r="I642" i="5"/>
  <c r="R642" i="5"/>
  <c r="J642" i="5"/>
  <c r="H642" i="5"/>
  <c r="G588" i="5"/>
  <c r="I646" i="5"/>
  <c r="J646" i="5"/>
  <c r="G78" i="5"/>
  <c r="G356" i="5"/>
  <c r="G604" i="5"/>
  <c r="E578" i="5"/>
  <c r="X578" i="5" s="1"/>
  <c r="I578" i="5"/>
  <c r="H578" i="5"/>
  <c r="I240" i="5"/>
  <c r="F240" i="5"/>
  <c r="G646" i="5"/>
  <c r="I23" i="5"/>
  <c r="F23" i="5"/>
  <c r="I602" i="5"/>
  <c r="R602" i="5"/>
  <c r="J602" i="5"/>
  <c r="H602" i="5"/>
  <c r="F602" i="5"/>
  <c r="J770" i="5"/>
  <c r="I770" i="5"/>
  <c r="E770" i="5"/>
  <c r="X770" i="5" s="1"/>
  <c r="E723" i="5"/>
  <c r="X723" i="5" s="1"/>
  <c r="I723" i="5"/>
  <c r="J723" i="5"/>
  <c r="H723" i="5"/>
  <c r="F723" i="5"/>
  <c r="I550" i="5"/>
  <c r="H550" i="5"/>
  <c r="F550" i="5"/>
  <c r="R265" i="5"/>
  <c r="I265" i="5"/>
  <c r="H325" i="5"/>
  <c r="I325" i="5"/>
  <c r="E86" i="5"/>
  <c r="F86" i="5"/>
  <c r="I86" i="5"/>
  <c r="H86" i="5"/>
  <c r="E102" i="5"/>
  <c r="I102" i="5"/>
  <c r="H102" i="5"/>
  <c r="F102" i="5"/>
  <c r="G54" i="5"/>
  <c r="F54" i="5"/>
  <c r="E35" i="5"/>
  <c r="I35" i="5"/>
  <c r="H35" i="5"/>
  <c r="F35" i="5"/>
  <c r="E719" i="5"/>
  <c r="X719" i="5" s="1"/>
  <c r="I719" i="5"/>
  <c r="J719" i="5"/>
  <c r="H719" i="5"/>
  <c r="F719" i="5"/>
  <c r="R614" i="5"/>
  <c r="J614" i="5"/>
  <c r="H614" i="5"/>
  <c r="F614" i="5"/>
  <c r="E570" i="5"/>
  <c r="X570" i="5" s="1"/>
  <c r="I570" i="5"/>
  <c r="H570" i="5"/>
  <c r="F570" i="5"/>
  <c r="I554" i="5"/>
  <c r="H554" i="5"/>
  <c r="F554" i="5"/>
  <c r="G433" i="5"/>
  <c r="I433" i="5"/>
  <c r="H433" i="5"/>
  <c r="F433" i="5"/>
  <c r="E458" i="5"/>
  <c r="X458" i="5" s="1"/>
  <c r="F458" i="5"/>
  <c r="G22" i="5"/>
  <c r="F22" i="5"/>
  <c r="G113" i="5"/>
  <c r="G200" i="5"/>
  <c r="H806" i="5"/>
  <c r="F806" i="5"/>
  <c r="G682" i="5"/>
  <c r="I562" i="5"/>
  <c r="F562" i="5"/>
  <c r="I673" i="5"/>
  <c r="R673" i="5"/>
  <c r="H673" i="5"/>
  <c r="F673" i="5"/>
  <c r="E673" i="5"/>
  <c r="X673" i="5" s="1"/>
  <c r="F569" i="5"/>
  <c r="E569" i="5"/>
  <c r="X569" i="5" s="1"/>
  <c r="E626" i="5"/>
  <c r="X626" i="5" s="1"/>
  <c r="R626" i="5"/>
  <c r="J626" i="5"/>
  <c r="H626" i="5"/>
  <c r="F626" i="5"/>
  <c r="G265" i="5"/>
  <c r="H522" i="5"/>
  <c r="F522" i="5"/>
  <c r="I522" i="5"/>
  <c r="I341" i="5"/>
  <c r="H341" i="5"/>
  <c r="F150" i="5"/>
  <c r="E150" i="5"/>
  <c r="H150" i="5"/>
  <c r="G42" i="5"/>
  <c r="G405" i="5"/>
  <c r="I405" i="5"/>
  <c r="H405" i="5"/>
  <c r="F405" i="5"/>
  <c r="G244" i="5"/>
  <c r="E47" i="5"/>
  <c r="F47" i="5"/>
  <c r="I47" i="5"/>
  <c r="H47" i="5"/>
  <c r="G86" i="5"/>
  <c r="I546" i="5"/>
  <c r="H546" i="5"/>
  <c r="G546" i="5"/>
  <c r="J690" i="5"/>
  <c r="G690" i="5"/>
  <c r="E622" i="5"/>
  <c r="X622" i="5" s="1"/>
  <c r="R622" i="5"/>
  <c r="J622" i="5"/>
  <c r="H622" i="5"/>
  <c r="F622" i="5"/>
  <c r="E31" i="5"/>
  <c r="F31" i="5"/>
  <c r="I31" i="5"/>
  <c r="H31" i="5"/>
  <c r="J143" i="5"/>
  <c r="H143" i="5"/>
  <c r="G143" i="5"/>
  <c r="I621" i="5"/>
  <c r="H621" i="5"/>
  <c r="E621" i="5"/>
  <c r="X621" i="5" s="1"/>
  <c r="F621" i="5"/>
  <c r="G723" i="5"/>
  <c r="F843" i="5"/>
  <c r="H843" i="5"/>
  <c r="E843" i="5"/>
  <c r="X843" i="5" s="1"/>
  <c r="I843" i="5"/>
  <c r="G505" i="5"/>
  <c r="E505" i="5"/>
  <c r="X505" i="5" s="1"/>
  <c r="F707" i="5"/>
  <c r="I707" i="5"/>
  <c r="H707" i="5"/>
  <c r="E466" i="5"/>
  <c r="X466" i="5" s="1"/>
  <c r="F466" i="5"/>
  <c r="J330" i="5"/>
  <c r="T330" i="5" s="1"/>
  <c r="I330" i="5"/>
  <c r="H330" i="5"/>
  <c r="E330" i="5"/>
  <c r="R330" i="5"/>
  <c r="E43" i="5"/>
  <c r="I43" i="5"/>
  <c r="H43" i="5"/>
  <c r="F43" i="5"/>
  <c r="G719" i="5"/>
  <c r="H746" i="5"/>
  <c r="F746" i="5"/>
  <c r="E746" i="5"/>
  <c r="X746" i="5" s="1"/>
  <c r="R746" i="5"/>
  <c r="J746" i="5"/>
  <c r="I746" i="5"/>
  <c r="F553" i="5"/>
  <c r="E553" i="5"/>
  <c r="X553" i="5" s="1"/>
  <c r="E114" i="5"/>
  <c r="I114" i="5"/>
  <c r="H114" i="5"/>
  <c r="F114" i="5"/>
  <c r="E82" i="5"/>
  <c r="I82" i="5"/>
  <c r="H82" i="5"/>
  <c r="F82" i="5"/>
  <c r="E715" i="5"/>
  <c r="X715" i="5" s="1"/>
  <c r="I715" i="5"/>
  <c r="F715" i="5"/>
  <c r="H715" i="5"/>
  <c r="J715" i="5"/>
  <c r="J699" i="5"/>
  <c r="I699" i="5"/>
  <c r="G699" i="5"/>
  <c r="G550" i="5"/>
  <c r="R543" i="5"/>
  <c r="J543" i="5"/>
  <c r="I543" i="5"/>
  <c r="H543" i="5"/>
  <c r="G400" i="5"/>
  <c r="G466" i="5"/>
  <c r="G348" i="5"/>
  <c r="R289" i="5"/>
  <c r="I289" i="5"/>
  <c r="G74" i="5"/>
  <c r="G102" i="5"/>
  <c r="E59" i="5"/>
  <c r="I59" i="5"/>
  <c r="H59" i="5"/>
  <c r="F59" i="5"/>
  <c r="E90" i="5"/>
  <c r="I90" i="5"/>
  <c r="H90" i="5"/>
  <c r="F90" i="5"/>
  <c r="G35"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815" i="5"/>
  <c r="E815" i="5"/>
  <c r="X815" i="5" s="1"/>
  <c r="R815" i="5"/>
  <c r="J815" i="5"/>
  <c r="I815" i="5"/>
  <c r="H815" i="5"/>
  <c r="D5" i="6"/>
  <c r="C5" i="6"/>
  <c r="F835" i="5"/>
  <c r="H835" i="5"/>
  <c r="E835" i="5"/>
  <c r="X835" i="5" s="1"/>
  <c r="J835" i="5"/>
  <c r="I835" i="5"/>
  <c r="R835" i="5"/>
  <c r="G22" i="6"/>
  <c r="B47" i="6"/>
  <c r="G47" i="6" s="1"/>
  <c r="J893" i="5"/>
  <c r="I893" i="5"/>
  <c r="H893" i="5"/>
  <c r="R893" i="5"/>
  <c r="F893" i="5"/>
  <c r="E893" i="5"/>
  <c r="X893" i="5" s="1"/>
  <c r="F823" i="5"/>
  <c r="R823" i="5"/>
  <c r="J823" i="5"/>
  <c r="I823" i="5"/>
  <c r="H823" i="5"/>
  <c r="E823" i="5"/>
  <c r="X823" i="5" s="1"/>
  <c r="H848" i="5"/>
  <c r="R848" i="5"/>
  <c r="J848" i="5"/>
  <c r="I848" i="5"/>
  <c r="F848" i="5"/>
  <c r="E848" i="5"/>
  <c r="X848" i="5" s="1"/>
  <c r="I788" i="5"/>
  <c r="H788" i="5"/>
  <c r="F788" i="5"/>
  <c r="R788" i="5"/>
  <c r="J788" i="5"/>
  <c r="E788" i="5"/>
  <c r="X788" i="5" s="1"/>
  <c r="J781" i="5"/>
  <c r="I781" i="5"/>
  <c r="R781" i="5"/>
  <c r="H781" i="5"/>
  <c r="F781" i="5"/>
  <c r="E781" i="5"/>
  <c r="X781" i="5" s="1"/>
  <c r="H758" i="5"/>
  <c r="F758" i="5"/>
  <c r="J758" i="5"/>
  <c r="I758" i="5"/>
  <c r="E758" i="5"/>
  <c r="X758" i="5" s="1"/>
  <c r="R758" i="5"/>
  <c r="H772" i="5"/>
  <c r="J772" i="5"/>
  <c r="R772" i="5"/>
  <c r="I772" i="5"/>
  <c r="F772" i="5"/>
  <c r="E772" i="5"/>
  <c r="X772" i="5" s="1"/>
  <c r="F708" i="5"/>
  <c r="E708" i="5"/>
  <c r="X708" i="5" s="1"/>
  <c r="I708" i="5"/>
  <c r="J708" i="5"/>
  <c r="H708" i="5"/>
  <c r="R708" i="5"/>
  <c r="R668" i="5"/>
  <c r="F668" i="5"/>
  <c r="E668" i="5"/>
  <c r="X668" i="5" s="1"/>
  <c r="J668" i="5"/>
  <c r="I668" i="5"/>
  <c r="H668" i="5"/>
  <c r="R661" i="5"/>
  <c r="J661" i="5"/>
  <c r="I661" i="5"/>
  <c r="H661" i="5"/>
  <c r="E661" i="5"/>
  <c r="X661" i="5" s="1"/>
  <c r="F661" i="5"/>
  <c r="J589" i="5"/>
  <c r="E589" i="5"/>
  <c r="X589" i="5" s="1"/>
  <c r="R589" i="5"/>
  <c r="I589" i="5"/>
  <c r="H589" i="5"/>
  <c r="F589" i="5"/>
  <c r="H643" i="5"/>
  <c r="F643" i="5"/>
  <c r="E643" i="5"/>
  <c r="X643" i="5" s="1"/>
  <c r="R643" i="5"/>
  <c r="J643" i="5"/>
  <c r="I643" i="5"/>
  <c r="H647" i="5"/>
  <c r="F647" i="5"/>
  <c r="E647" i="5"/>
  <c r="X647" i="5" s="1"/>
  <c r="R647" i="5"/>
  <c r="J647" i="5"/>
  <c r="I647" i="5"/>
  <c r="R659" i="5"/>
  <c r="J659" i="5"/>
  <c r="I659" i="5"/>
  <c r="H659" i="5"/>
  <c r="F659" i="5"/>
  <c r="E659" i="5"/>
  <c r="X659" i="5" s="1"/>
  <c r="J576" i="5"/>
  <c r="I576" i="5"/>
  <c r="H576" i="5"/>
  <c r="F576" i="5"/>
  <c r="R576" i="5"/>
  <c r="E576" i="5"/>
  <c r="X576" i="5" s="1"/>
  <c r="I544" i="5"/>
  <c r="H544" i="5"/>
  <c r="F544" i="5"/>
  <c r="R544" i="5"/>
  <c r="J544" i="5"/>
  <c r="E544" i="5"/>
  <c r="X544" i="5" s="1"/>
  <c r="F595" i="5"/>
  <c r="R595" i="5"/>
  <c r="J595" i="5"/>
  <c r="I595" i="5"/>
  <c r="H595" i="5"/>
  <c r="E595" i="5"/>
  <c r="X595" i="5" s="1"/>
  <c r="F587" i="5"/>
  <c r="R587" i="5"/>
  <c r="J587" i="5"/>
  <c r="I587" i="5"/>
  <c r="H587" i="5"/>
  <c r="E587" i="5"/>
  <c r="X587" i="5" s="1"/>
  <c r="J568" i="5"/>
  <c r="I568" i="5"/>
  <c r="H568" i="5"/>
  <c r="F568" i="5"/>
  <c r="R568" i="5"/>
  <c r="E568" i="5"/>
  <c r="X568" i="5" s="1"/>
  <c r="F455" i="5"/>
  <c r="E455" i="5"/>
  <c r="X455" i="5" s="1"/>
  <c r="R455" i="5"/>
  <c r="J455" i="5"/>
  <c r="I455" i="5"/>
  <c r="H455" i="5"/>
  <c r="R565" i="5"/>
  <c r="J565" i="5"/>
  <c r="I565" i="5"/>
  <c r="H565" i="5"/>
  <c r="F565" i="5"/>
  <c r="E565" i="5"/>
  <c r="X565" i="5" s="1"/>
  <c r="I452" i="5"/>
  <c r="H452" i="5"/>
  <c r="G452" i="5"/>
  <c r="F452" i="5"/>
  <c r="E452" i="5"/>
  <c r="X452" i="5" s="1"/>
  <c r="R452" i="5"/>
  <c r="J452" i="5"/>
  <c r="J504" i="5"/>
  <c r="I504" i="5"/>
  <c r="H504" i="5"/>
  <c r="F504" i="5"/>
  <c r="R504" i="5"/>
  <c r="E504" i="5"/>
  <c r="X504" i="5" s="1"/>
  <c r="I560" i="5"/>
  <c r="H560" i="5"/>
  <c r="F560" i="5"/>
  <c r="R560" i="5"/>
  <c r="J560" i="5"/>
  <c r="E560" i="5"/>
  <c r="X560" i="5" s="1"/>
  <c r="I315" i="5"/>
  <c r="H315" i="5"/>
  <c r="R315" i="5"/>
  <c r="J315" i="5"/>
  <c r="T315" i="5" s="1"/>
  <c r="E315" i="5"/>
  <c r="R427" i="5"/>
  <c r="J427" i="5"/>
  <c r="I427" i="5"/>
  <c r="H427" i="5"/>
  <c r="F427" i="5"/>
  <c r="E427" i="5"/>
  <c r="X427" i="5" s="1"/>
  <c r="R363" i="5"/>
  <c r="J363" i="5"/>
  <c r="I363" i="5"/>
  <c r="H363" i="5"/>
  <c r="F363" i="5"/>
  <c r="E363" i="5"/>
  <c r="X363" i="5" s="1"/>
  <c r="F241" i="5"/>
  <c r="E241" i="5"/>
  <c r="J241" i="5"/>
  <c r="R241" i="5"/>
  <c r="I241" i="5"/>
  <c r="H241" i="5"/>
  <c r="R407" i="5"/>
  <c r="J407" i="5"/>
  <c r="I407" i="5"/>
  <c r="H407" i="5"/>
  <c r="F407" i="5"/>
  <c r="E407" i="5"/>
  <c r="X407" i="5" s="1"/>
  <c r="R387" i="5"/>
  <c r="J387" i="5"/>
  <c r="I387" i="5"/>
  <c r="H387" i="5"/>
  <c r="F387" i="5"/>
  <c r="E387" i="5"/>
  <c r="X387" i="5" s="1"/>
  <c r="I234" i="5"/>
  <c r="H234" i="5"/>
  <c r="F234" i="5"/>
  <c r="R234" i="5"/>
  <c r="J234" i="5"/>
  <c r="E234" i="5"/>
  <c r="R367" i="5"/>
  <c r="J367" i="5"/>
  <c r="I367" i="5"/>
  <c r="H367" i="5"/>
  <c r="F367" i="5"/>
  <c r="E367" i="5"/>
  <c r="X367" i="5" s="1"/>
  <c r="R435" i="5"/>
  <c r="J435" i="5"/>
  <c r="I435" i="5"/>
  <c r="H435" i="5"/>
  <c r="F435" i="5"/>
  <c r="E435" i="5"/>
  <c r="X435" i="5" s="1"/>
  <c r="H172" i="5"/>
  <c r="F172" i="5"/>
  <c r="E172" i="5"/>
  <c r="R172" i="5"/>
  <c r="J172" i="5"/>
  <c r="I172" i="5"/>
  <c r="R215" i="5"/>
  <c r="I215" i="5"/>
  <c r="H215" i="5"/>
  <c r="F215" i="5"/>
  <c r="E215" i="5"/>
  <c r="J215" i="5"/>
  <c r="I222" i="5"/>
  <c r="R222" i="5"/>
  <c r="J222" i="5"/>
  <c r="H222" i="5"/>
  <c r="F222" i="5"/>
  <c r="E222" i="5"/>
  <c r="I303" i="5"/>
  <c r="H303" i="5"/>
  <c r="R303" i="5"/>
  <c r="J303" i="5"/>
  <c r="T303" i="5" s="1"/>
  <c r="E303" i="5"/>
  <c r="R126" i="5"/>
  <c r="H126" i="5"/>
  <c r="F126" i="5"/>
  <c r="E126" i="5"/>
  <c r="J126" i="5"/>
  <c r="I126" i="5"/>
  <c r="R136" i="5"/>
  <c r="J136" i="5"/>
  <c r="I136" i="5"/>
  <c r="H136" i="5"/>
  <c r="F136" i="5"/>
  <c r="E136" i="5"/>
  <c r="R61" i="5"/>
  <c r="J61" i="5"/>
  <c r="I61" i="5"/>
  <c r="H61" i="5"/>
  <c r="F61" i="5"/>
  <c r="E61" i="5"/>
  <c r="R57" i="5"/>
  <c r="J57" i="5"/>
  <c r="I57" i="5"/>
  <c r="H57" i="5"/>
  <c r="F57" i="5"/>
  <c r="E57" i="5"/>
  <c r="I214" i="5"/>
  <c r="R214" i="5"/>
  <c r="J214" i="5"/>
  <c r="H214" i="5"/>
  <c r="F214" i="5"/>
  <c r="E214" i="5"/>
  <c r="R45" i="5"/>
  <c r="J45" i="5"/>
  <c r="I45" i="5"/>
  <c r="H45" i="5"/>
  <c r="F45" i="5"/>
  <c r="E45" i="5"/>
  <c r="I5" i="5"/>
  <c r="H5" i="5"/>
  <c r="F5" i="5"/>
  <c r="R5" i="5"/>
  <c r="J5" i="5"/>
  <c r="E5" i="5"/>
  <c r="R77" i="5"/>
  <c r="J77" i="5"/>
  <c r="I77" i="5"/>
  <c r="H77" i="5"/>
  <c r="F77" i="5"/>
  <c r="E77"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828" i="5"/>
  <c r="F828" i="5"/>
  <c r="E828" i="5"/>
  <c r="X828" i="5" s="1"/>
  <c r="G828" i="5"/>
  <c r="R828" i="5"/>
  <c r="J828" i="5"/>
  <c r="I828" i="5"/>
  <c r="F803" i="5"/>
  <c r="E803" i="5"/>
  <c r="X803" i="5" s="1"/>
  <c r="R803" i="5"/>
  <c r="J803" i="5"/>
  <c r="I803" i="5"/>
  <c r="H803" i="5"/>
  <c r="J837" i="5"/>
  <c r="F837" i="5"/>
  <c r="E837" i="5"/>
  <c r="X837" i="5" s="1"/>
  <c r="I837" i="5"/>
  <c r="H837" i="5"/>
  <c r="R837" i="5"/>
  <c r="B27" i="6"/>
  <c r="G27" i="6" s="1"/>
  <c r="I816" i="5"/>
  <c r="H816" i="5"/>
  <c r="F816" i="5"/>
  <c r="E816" i="5"/>
  <c r="X816" i="5" s="1"/>
  <c r="R816" i="5"/>
  <c r="J816" i="5"/>
  <c r="J767" i="5"/>
  <c r="H767" i="5"/>
  <c r="F767" i="5"/>
  <c r="E767" i="5"/>
  <c r="X767" i="5" s="1"/>
  <c r="R767" i="5"/>
  <c r="G767" i="5"/>
  <c r="I767" i="5"/>
  <c r="F676" i="5"/>
  <c r="R676" i="5"/>
  <c r="I676" i="5"/>
  <c r="J676" i="5"/>
  <c r="H676" i="5"/>
  <c r="E676" i="5"/>
  <c r="X676" i="5" s="1"/>
  <c r="J581" i="5"/>
  <c r="E581" i="5"/>
  <c r="X581" i="5" s="1"/>
  <c r="R581" i="5"/>
  <c r="I581" i="5"/>
  <c r="H581" i="5"/>
  <c r="F581" i="5"/>
  <c r="I524" i="5"/>
  <c r="H524" i="5"/>
  <c r="F524" i="5"/>
  <c r="R524" i="5"/>
  <c r="E524" i="5"/>
  <c r="X524" i="5" s="1"/>
  <c r="J524" i="5"/>
  <c r="H655" i="5"/>
  <c r="F655" i="5"/>
  <c r="E655" i="5"/>
  <c r="X655" i="5" s="1"/>
  <c r="R655" i="5"/>
  <c r="J655" i="5"/>
  <c r="I655" i="5"/>
  <c r="F611" i="5"/>
  <c r="R611" i="5"/>
  <c r="J611" i="5"/>
  <c r="I611" i="5"/>
  <c r="H611" i="5"/>
  <c r="E611" i="5"/>
  <c r="X611" i="5" s="1"/>
  <c r="R561" i="5"/>
  <c r="J561" i="5"/>
  <c r="I561" i="5"/>
  <c r="H561" i="5"/>
  <c r="F561" i="5"/>
  <c r="E561" i="5"/>
  <c r="X561" i="5" s="1"/>
  <c r="H503" i="5"/>
  <c r="F503" i="5"/>
  <c r="E503" i="5"/>
  <c r="X503" i="5" s="1"/>
  <c r="J503" i="5"/>
  <c r="I503" i="5"/>
  <c r="R503" i="5"/>
  <c r="F487" i="5"/>
  <c r="E487" i="5"/>
  <c r="X487" i="5" s="1"/>
  <c r="I487" i="5"/>
  <c r="H487" i="5"/>
  <c r="R487" i="5"/>
  <c r="J487" i="5"/>
  <c r="I540" i="5"/>
  <c r="H540" i="5"/>
  <c r="F540" i="5"/>
  <c r="R540" i="5"/>
  <c r="J540" i="5"/>
  <c r="E540" i="5"/>
  <c r="X540" i="5" s="1"/>
  <c r="H627" i="5"/>
  <c r="F627" i="5"/>
  <c r="E627" i="5"/>
  <c r="X627" i="5" s="1"/>
  <c r="R627" i="5"/>
  <c r="J627" i="5"/>
  <c r="I627" i="5"/>
  <c r="F475" i="5"/>
  <c r="E475" i="5"/>
  <c r="X475" i="5" s="1"/>
  <c r="R475" i="5"/>
  <c r="J475" i="5"/>
  <c r="I475" i="5"/>
  <c r="H475" i="5"/>
  <c r="I480" i="5"/>
  <c r="H480" i="5"/>
  <c r="F480" i="5"/>
  <c r="R480" i="5"/>
  <c r="J480" i="5"/>
  <c r="E480" i="5"/>
  <c r="X480" i="5" s="1"/>
  <c r="I444" i="5"/>
  <c r="H444" i="5"/>
  <c r="G444" i="5"/>
  <c r="F444" i="5"/>
  <c r="E444" i="5"/>
  <c r="X444" i="5" s="1"/>
  <c r="R444" i="5"/>
  <c r="J444" i="5"/>
  <c r="I528" i="5"/>
  <c r="H528" i="5"/>
  <c r="F528" i="5"/>
  <c r="R528" i="5"/>
  <c r="J528" i="5"/>
  <c r="E528" i="5"/>
  <c r="X528" i="5" s="1"/>
  <c r="F467" i="5"/>
  <c r="R467" i="5"/>
  <c r="J467" i="5"/>
  <c r="I467" i="5"/>
  <c r="H467" i="5"/>
  <c r="E467" i="5"/>
  <c r="X467" i="5" s="1"/>
  <c r="F459" i="5"/>
  <c r="R459" i="5"/>
  <c r="J459" i="5"/>
  <c r="I459" i="5"/>
  <c r="H459" i="5"/>
  <c r="E459" i="5"/>
  <c r="X459" i="5" s="1"/>
  <c r="F451" i="5"/>
  <c r="R451" i="5"/>
  <c r="J451" i="5"/>
  <c r="I451" i="5"/>
  <c r="H451" i="5"/>
  <c r="E451" i="5"/>
  <c r="X451" i="5" s="1"/>
  <c r="F443" i="5"/>
  <c r="R443" i="5"/>
  <c r="J443" i="5"/>
  <c r="I443" i="5"/>
  <c r="H443" i="5"/>
  <c r="E443" i="5"/>
  <c r="X443" i="5" s="1"/>
  <c r="R415" i="5"/>
  <c r="J415" i="5"/>
  <c r="I415" i="5"/>
  <c r="H415" i="5"/>
  <c r="F415" i="5"/>
  <c r="E415" i="5"/>
  <c r="X415" i="5" s="1"/>
  <c r="F261" i="5"/>
  <c r="E261" i="5"/>
  <c r="R261" i="5"/>
  <c r="J261" i="5"/>
  <c r="I261" i="5"/>
  <c r="H261" i="5"/>
  <c r="I323" i="5"/>
  <c r="H323" i="5"/>
  <c r="J323" i="5"/>
  <c r="T323" i="5" s="1"/>
  <c r="E323" i="5"/>
  <c r="R323" i="5"/>
  <c r="R355" i="5"/>
  <c r="J355" i="5"/>
  <c r="T355" i="5" s="1"/>
  <c r="I355" i="5"/>
  <c r="H355" i="5"/>
  <c r="E355" i="5"/>
  <c r="I250" i="5"/>
  <c r="H250" i="5"/>
  <c r="F250" i="5"/>
  <c r="E250" i="5"/>
  <c r="R250" i="5"/>
  <c r="J250" i="5"/>
  <c r="J652" i="5"/>
  <c r="I652" i="5"/>
  <c r="H652" i="5"/>
  <c r="E652" i="5"/>
  <c r="X652" i="5" s="1"/>
  <c r="R652" i="5"/>
  <c r="F652" i="5"/>
  <c r="R423" i="5"/>
  <c r="J423" i="5"/>
  <c r="I423" i="5"/>
  <c r="H423" i="5"/>
  <c r="F423" i="5"/>
  <c r="E423" i="5"/>
  <c r="X423" i="5" s="1"/>
  <c r="E208" i="5"/>
  <c r="R208" i="5"/>
  <c r="F208" i="5"/>
  <c r="J208" i="5"/>
  <c r="I208" i="5"/>
  <c r="H208" i="5"/>
  <c r="H192" i="5"/>
  <c r="F192" i="5"/>
  <c r="E192" i="5"/>
  <c r="R192" i="5"/>
  <c r="J192" i="5"/>
  <c r="I192" i="5"/>
  <c r="H160" i="5"/>
  <c r="F160" i="5"/>
  <c r="E160" i="5"/>
  <c r="R160" i="5"/>
  <c r="J160" i="5"/>
  <c r="I160" i="5"/>
  <c r="F471" i="5"/>
  <c r="E471" i="5"/>
  <c r="X471" i="5" s="1"/>
  <c r="R471" i="5"/>
  <c r="J471" i="5"/>
  <c r="I471" i="5"/>
  <c r="H471" i="5"/>
  <c r="E269" i="5"/>
  <c r="J269" i="5"/>
  <c r="R269" i="5"/>
  <c r="I269" i="5"/>
  <c r="H269" i="5"/>
  <c r="F269" i="5"/>
  <c r="H152" i="5"/>
  <c r="F152" i="5"/>
  <c r="E152" i="5"/>
  <c r="R152" i="5"/>
  <c r="I152" i="5"/>
  <c r="J152" i="5"/>
  <c r="R134" i="5"/>
  <c r="H134" i="5"/>
  <c r="F134" i="5"/>
  <c r="E134" i="5"/>
  <c r="J134" i="5"/>
  <c r="I134" i="5"/>
  <c r="I111" i="5"/>
  <c r="H111" i="5"/>
  <c r="F111" i="5"/>
  <c r="E111" i="5"/>
  <c r="J111" i="5"/>
  <c r="R111" i="5"/>
  <c r="I95" i="5"/>
  <c r="H95" i="5"/>
  <c r="F95" i="5"/>
  <c r="E95" i="5"/>
  <c r="R95" i="5"/>
  <c r="J95" i="5"/>
  <c r="I80" i="5"/>
  <c r="H80" i="5"/>
  <c r="F80" i="5"/>
  <c r="E80" i="5"/>
  <c r="R80" i="5"/>
  <c r="J80" i="5"/>
  <c r="I64" i="5"/>
  <c r="H64" i="5"/>
  <c r="F64" i="5"/>
  <c r="E64" i="5"/>
  <c r="R64" i="5"/>
  <c r="J64" i="5"/>
  <c r="I48" i="5"/>
  <c r="H48" i="5"/>
  <c r="F48" i="5"/>
  <c r="E48" i="5"/>
  <c r="R48" i="5"/>
  <c r="J48" i="5"/>
  <c r="I32" i="5"/>
  <c r="H32" i="5"/>
  <c r="F32" i="5"/>
  <c r="E32" i="5"/>
  <c r="R32" i="5"/>
  <c r="J32" i="5"/>
  <c r="H16" i="5"/>
  <c r="F16" i="5"/>
  <c r="E16" i="5"/>
  <c r="R16" i="5"/>
  <c r="J16" i="5"/>
  <c r="I16" i="5"/>
  <c r="R235" i="5"/>
  <c r="J235" i="5"/>
  <c r="I235" i="5"/>
  <c r="H235" i="5"/>
  <c r="F235" i="5"/>
  <c r="E235" i="5"/>
  <c r="E131" i="5"/>
  <c r="I131" i="5"/>
  <c r="J131" i="5"/>
  <c r="H131" i="5"/>
  <c r="F131" i="5"/>
  <c r="R131" i="5"/>
  <c r="R14" i="5"/>
  <c r="J14" i="5"/>
  <c r="I14" i="5"/>
  <c r="H14" i="5"/>
  <c r="F14" i="5"/>
  <c r="E14" i="5"/>
  <c r="R88" i="5"/>
  <c r="J88" i="5"/>
  <c r="I88" i="5"/>
  <c r="H88" i="5"/>
  <c r="F88" i="5"/>
  <c r="E88" i="5"/>
  <c r="R53" i="5"/>
  <c r="J53" i="5"/>
  <c r="I53" i="5"/>
  <c r="H53" i="5"/>
  <c r="F53" i="5"/>
  <c r="E53" i="5"/>
  <c r="J17" i="5"/>
  <c r="I17" i="5"/>
  <c r="H17" i="5"/>
  <c r="F17" i="5"/>
  <c r="E17" i="5"/>
  <c r="R17" i="5"/>
  <c r="G61" i="4"/>
  <c r="G31" i="4"/>
  <c r="G49" i="4"/>
  <c r="G43" i="4"/>
  <c r="G37" i="4"/>
  <c r="G67" i="4"/>
  <c r="G74" i="4"/>
  <c r="G55" i="4"/>
  <c r="F811" i="5"/>
  <c r="E811" i="5"/>
  <c r="X811" i="5" s="1"/>
  <c r="R811" i="5"/>
  <c r="I811" i="5"/>
  <c r="H811" i="5"/>
  <c r="J811" i="5"/>
  <c r="R785" i="5"/>
  <c r="J785" i="5"/>
  <c r="I785" i="5"/>
  <c r="F785" i="5"/>
  <c r="E785" i="5"/>
  <c r="X785" i="5" s="1"/>
  <c r="G785" i="5"/>
  <c r="H785" i="5"/>
  <c r="H720" i="5"/>
  <c r="F720" i="5"/>
  <c r="E720" i="5"/>
  <c r="X720" i="5" s="1"/>
  <c r="R720" i="5"/>
  <c r="I720" i="5"/>
  <c r="J720" i="5"/>
  <c r="H716" i="5"/>
  <c r="F716" i="5"/>
  <c r="E716" i="5"/>
  <c r="X716" i="5" s="1"/>
  <c r="I716" i="5"/>
  <c r="R716" i="5"/>
  <c r="J716" i="5"/>
  <c r="I681" i="5"/>
  <c r="J681" i="5"/>
  <c r="H681" i="5"/>
  <c r="F681" i="5"/>
  <c r="E681" i="5"/>
  <c r="X681" i="5" s="1"/>
  <c r="R681" i="5"/>
  <c r="E679" i="5"/>
  <c r="X679" i="5" s="1"/>
  <c r="R679" i="5"/>
  <c r="I679" i="5"/>
  <c r="J679" i="5"/>
  <c r="H679" i="5"/>
  <c r="F679" i="5"/>
  <c r="H512" i="5"/>
  <c r="F512" i="5"/>
  <c r="E512" i="5"/>
  <c r="X512" i="5" s="1"/>
  <c r="R512" i="5"/>
  <c r="J512" i="5"/>
  <c r="I512" i="5"/>
  <c r="R670" i="5"/>
  <c r="I670" i="5"/>
  <c r="H670" i="5"/>
  <c r="F670" i="5"/>
  <c r="E670" i="5"/>
  <c r="X670" i="5" s="1"/>
  <c r="J670" i="5"/>
  <c r="I488" i="5"/>
  <c r="H488" i="5"/>
  <c r="F488" i="5"/>
  <c r="R488" i="5"/>
  <c r="J488" i="5"/>
  <c r="E488" i="5"/>
  <c r="X488" i="5" s="1"/>
  <c r="R347" i="5"/>
  <c r="J347" i="5"/>
  <c r="T347" i="5" s="1"/>
  <c r="I347" i="5"/>
  <c r="H347" i="5"/>
  <c r="E347" i="5"/>
  <c r="I226" i="5"/>
  <c r="F226" i="5"/>
  <c r="E226" i="5"/>
  <c r="R226" i="5"/>
  <c r="J226" i="5"/>
  <c r="H226" i="5"/>
  <c r="R359" i="5"/>
  <c r="J359" i="5"/>
  <c r="I359" i="5"/>
  <c r="H359" i="5"/>
  <c r="F359" i="5"/>
  <c r="E359" i="5"/>
  <c r="X359" i="5" s="1"/>
  <c r="E277" i="5"/>
  <c r="J277" i="5"/>
  <c r="R277" i="5"/>
  <c r="I277" i="5"/>
  <c r="H277" i="5"/>
  <c r="F277" i="5"/>
  <c r="J185" i="5"/>
  <c r="I185" i="5"/>
  <c r="H185" i="5"/>
  <c r="F185" i="5"/>
  <c r="E185" i="5"/>
  <c r="R185" i="5"/>
  <c r="J177" i="5"/>
  <c r="I177" i="5"/>
  <c r="H177" i="5"/>
  <c r="F177" i="5"/>
  <c r="E177" i="5"/>
  <c r="R177" i="5"/>
  <c r="J169" i="5"/>
  <c r="I169" i="5"/>
  <c r="H169" i="5"/>
  <c r="F169" i="5"/>
  <c r="E169" i="5"/>
  <c r="R169" i="5"/>
  <c r="I115" i="5"/>
  <c r="H115" i="5"/>
  <c r="F115" i="5"/>
  <c r="E115" i="5"/>
  <c r="J115" i="5"/>
  <c r="R115" i="5"/>
  <c r="I83" i="5"/>
  <c r="H83" i="5"/>
  <c r="F83" i="5"/>
  <c r="E83" i="5"/>
  <c r="J83" i="5"/>
  <c r="R83" i="5"/>
  <c r="I36" i="5"/>
  <c r="H36" i="5"/>
  <c r="F36" i="5"/>
  <c r="E36" i="5"/>
  <c r="R36" i="5"/>
  <c r="J36" i="5"/>
  <c r="R49" i="5"/>
  <c r="J49" i="5"/>
  <c r="I49" i="5"/>
  <c r="H49" i="5"/>
  <c r="F49" i="5"/>
  <c r="E49" i="5"/>
  <c r="R69" i="5"/>
  <c r="J69" i="5"/>
  <c r="I69" i="5"/>
  <c r="H69" i="5"/>
  <c r="F69" i="5"/>
  <c r="E69" i="5"/>
  <c r="F807" i="5"/>
  <c r="E807" i="5"/>
  <c r="X807" i="5" s="1"/>
  <c r="R807" i="5"/>
  <c r="J807" i="5"/>
  <c r="I807" i="5"/>
  <c r="H807" i="5"/>
  <c r="J857" i="5"/>
  <c r="I857" i="5"/>
  <c r="R857" i="5"/>
  <c r="H857" i="5"/>
  <c r="F857" i="5"/>
  <c r="E857" i="5"/>
  <c r="X857" i="5" s="1"/>
  <c r="I796" i="5"/>
  <c r="H796" i="5"/>
  <c r="F796" i="5"/>
  <c r="J796" i="5"/>
  <c r="E796" i="5"/>
  <c r="X796" i="5" s="1"/>
  <c r="R796" i="5"/>
  <c r="I820" i="5"/>
  <c r="H820" i="5"/>
  <c r="F820" i="5"/>
  <c r="E820" i="5"/>
  <c r="X820" i="5" s="1"/>
  <c r="J820" i="5"/>
  <c r="R820" i="5"/>
  <c r="H736" i="5"/>
  <c r="F736" i="5"/>
  <c r="E736" i="5"/>
  <c r="X736" i="5" s="1"/>
  <c r="R736" i="5"/>
  <c r="J736" i="5"/>
  <c r="I736" i="5"/>
  <c r="I500" i="5"/>
  <c r="H500" i="5"/>
  <c r="F500" i="5"/>
  <c r="R500" i="5"/>
  <c r="J500" i="5"/>
  <c r="E500" i="5"/>
  <c r="X500" i="5" s="1"/>
  <c r="G177" i="5"/>
  <c r="E127" i="5"/>
  <c r="I127" i="5"/>
  <c r="R127" i="5"/>
  <c r="J127" i="5"/>
  <c r="H127" i="5"/>
  <c r="G127" i="5"/>
  <c r="F127" i="5"/>
  <c r="R100" i="5"/>
  <c r="J100" i="5"/>
  <c r="I100" i="5"/>
  <c r="H100" i="5"/>
  <c r="F100" i="5"/>
  <c r="E100" i="5"/>
  <c r="R65" i="5"/>
  <c r="J65" i="5"/>
  <c r="I65" i="5"/>
  <c r="H65" i="5"/>
  <c r="F65" i="5"/>
  <c r="E65" i="5"/>
  <c r="A25" i="6"/>
  <c r="B57" i="4"/>
  <c r="A40" i="6" s="1"/>
  <c r="B51" i="4"/>
  <c r="A35" i="6" s="1"/>
  <c r="B69" i="4"/>
  <c r="A50" i="6" s="1"/>
  <c r="B63" i="4"/>
  <c r="A45" i="6" s="1"/>
  <c r="F67" i="6"/>
  <c r="F31" i="6"/>
  <c r="F46" i="6"/>
  <c r="F41" i="6"/>
  <c r="H41" i="6" s="1"/>
  <c r="D41" i="6" s="1"/>
  <c r="F36" i="6"/>
  <c r="H36" i="6" s="1"/>
  <c r="D36" i="6" s="1"/>
  <c r="F51" i="6"/>
  <c r="H51" i="6" s="1"/>
  <c r="D51" i="6" s="1"/>
  <c r="J868" i="5"/>
  <c r="I868" i="5"/>
  <c r="E868" i="5"/>
  <c r="X868" i="5" s="1"/>
  <c r="R868" i="5"/>
  <c r="H868" i="5"/>
  <c r="G868" i="5"/>
  <c r="F868" i="5"/>
  <c r="F45" i="6"/>
  <c r="H45" i="6" s="1"/>
  <c r="D45" i="6" s="1"/>
  <c r="F66" i="6"/>
  <c r="F50" i="6"/>
  <c r="H50" i="6" s="1"/>
  <c r="D50" i="6" s="1"/>
  <c r="F30" i="6"/>
  <c r="H25" i="6"/>
  <c r="F35" i="6"/>
  <c r="H35" i="6" s="1"/>
  <c r="D35" i="6" s="1"/>
  <c r="F40" i="6"/>
  <c r="H40" i="6" s="1"/>
  <c r="D40" i="6" s="1"/>
  <c r="F799" i="5"/>
  <c r="E799" i="5"/>
  <c r="X799" i="5" s="1"/>
  <c r="R799" i="5"/>
  <c r="J799" i="5"/>
  <c r="I799" i="5"/>
  <c r="H799" i="5"/>
  <c r="J880" i="5"/>
  <c r="I880" i="5"/>
  <c r="H880" i="5"/>
  <c r="F880" i="5"/>
  <c r="E880" i="5"/>
  <c r="X880" i="5" s="1"/>
  <c r="R880" i="5"/>
  <c r="G857" i="5"/>
  <c r="I792" i="5"/>
  <c r="H792" i="5"/>
  <c r="F792" i="5"/>
  <c r="R792" i="5"/>
  <c r="J792" i="5"/>
  <c r="E792" i="5"/>
  <c r="X792" i="5" s="1"/>
  <c r="H776" i="5"/>
  <c r="I776" i="5"/>
  <c r="F776" i="5"/>
  <c r="R776" i="5"/>
  <c r="J776" i="5"/>
  <c r="E776" i="5"/>
  <c r="X776" i="5" s="1"/>
  <c r="R793" i="5"/>
  <c r="J793" i="5"/>
  <c r="I793" i="5"/>
  <c r="H793" i="5"/>
  <c r="F793" i="5"/>
  <c r="E793" i="5"/>
  <c r="X793" i="5" s="1"/>
  <c r="F787" i="5"/>
  <c r="E787" i="5"/>
  <c r="X787" i="5" s="1"/>
  <c r="R787" i="5"/>
  <c r="J787" i="5"/>
  <c r="I787" i="5"/>
  <c r="H787" i="5"/>
  <c r="J759" i="5"/>
  <c r="H759" i="5"/>
  <c r="F759" i="5"/>
  <c r="E759" i="5"/>
  <c r="X759" i="5" s="1"/>
  <c r="R759" i="5"/>
  <c r="I759" i="5"/>
  <c r="G759" i="5"/>
  <c r="G793" i="5"/>
  <c r="F859" i="5"/>
  <c r="E859" i="5"/>
  <c r="X859" i="5" s="1"/>
  <c r="R859" i="5"/>
  <c r="J859" i="5"/>
  <c r="I859" i="5"/>
  <c r="H859" i="5"/>
  <c r="H728" i="5"/>
  <c r="F728" i="5"/>
  <c r="E728" i="5"/>
  <c r="X728" i="5" s="1"/>
  <c r="R728" i="5"/>
  <c r="J728" i="5"/>
  <c r="I728" i="5"/>
  <c r="F704" i="5"/>
  <c r="E704" i="5"/>
  <c r="X704" i="5" s="1"/>
  <c r="R704" i="5"/>
  <c r="H704" i="5"/>
  <c r="I704" i="5"/>
  <c r="J704" i="5"/>
  <c r="R813" i="5"/>
  <c r="J813" i="5"/>
  <c r="I813" i="5"/>
  <c r="H813" i="5"/>
  <c r="F813" i="5"/>
  <c r="E813" i="5"/>
  <c r="X813" i="5" s="1"/>
  <c r="J733" i="5"/>
  <c r="I733" i="5"/>
  <c r="H733" i="5"/>
  <c r="E733" i="5"/>
  <c r="X733" i="5" s="1"/>
  <c r="F733" i="5"/>
  <c r="R733" i="5"/>
  <c r="I665" i="5"/>
  <c r="H665" i="5"/>
  <c r="R665" i="5"/>
  <c r="J665" i="5"/>
  <c r="F665" i="5"/>
  <c r="E665" i="5"/>
  <c r="X665" i="5" s="1"/>
  <c r="H651" i="5"/>
  <c r="F651" i="5"/>
  <c r="E651" i="5"/>
  <c r="X651" i="5" s="1"/>
  <c r="R651" i="5"/>
  <c r="J651" i="5"/>
  <c r="I651" i="5"/>
  <c r="I520" i="5"/>
  <c r="H520" i="5"/>
  <c r="F520" i="5"/>
  <c r="E520" i="5"/>
  <c r="X520" i="5" s="1"/>
  <c r="R520" i="5"/>
  <c r="J520" i="5"/>
  <c r="H508" i="5"/>
  <c r="E508" i="5"/>
  <c r="X508" i="5" s="1"/>
  <c r="R508" i="5"/>
  <c r="J508" i="5"/>
  <c r="I508" i="5"/>
  <c r="G508" i="5"/>
  <c r="F508" i="5"/>
  <c r="G670" i="5"/>
  <c r="R525" i="5"/>
  <c r="J525" i="5"/>
  <c r="I525" i="5"/>
  <c r="H525" i="5"/>
  <c r="E525" i="5"/>
  <c r="X525" i="5" s="1"/>
  <c r="G525" i="5"/>
  <c r="F525" i="5"/>
  <c r="F439" i="5"/>
  <c r="E439" i="5"/>
  <c r="X439" i="5" s="1"/>
  <c r="R439" i="5"/>
  <c r="J439" i="5"/>
  <c r="I439" i="5"/>
  <c r="H439" i="5"/>
  <c r="H608" i="5"/>
  <c r="E608" i="5"/>
  <c r="X608" i="5" s="1"/>
  <c r="R608" i="5"/>
  <c r="J608" i="5"/>
  <c r="I608" i="5"/>
  <c r="F608" i="5"/>
  <c r="I492" i="5"/>
  <c r="H492" i="5"/>
  <c r="F492" i="5"/>
  <c r="R492" i="5"/>
  <c r="J492" i="5"/>
  <c r="E492" i="5"/>
  <c r="X492" i="5" s="1"/>
  <c r="R465" i="5"/>
  <c r="J465" i="5"/>
  <c r="H465" i="5"/>
  <c r="G465" i="5"/>
  <c r="F465" i="5"/>
  <c r="E465" i="5"/>
  <c r="X465" i="5" s="1"/>
  <c r="I465" i="5"/>
  <c r="R537" i="5"/>
  <c r="J537" i="5"/>
  <c r="I537" i="5"/>
  <c r="H537" i="5"/>
  <c r="F537" i="5"/>
  <c r="E537" i="5"/>
  <c r="X537" i="5" s="1"/>
  <c r="R395" i="5"/>
  <c r="J395" i="5"/>
  <c r="I395" i="5"/>
  <c r="H395" i="5"/>
  <c r="F395" i="5"/>
  <c r="E395" i="5"/>
  <c r="X395" i="5" s="1"/>
  <c r="F257" i="5"/>
  <c r="E257" i="5"/>
  <c r="R257" i="5"/>
  <c r="J257" i="5"/>
  <c r="I257" i="5"/>
  <c r="H257" i="5"/>
  <c r="R375" i="5"/>
  <c r="J375" i="5"/>
  <c r="I375" i="5"/>
  <c r="H375" i="5"/>
  <c r="F375" i="5"/>
  <c r="E375" i="5"/>
  <c r="X375" i="5" s="1"/>
  <c r="R343" i="5"/>
  <c r="I343" i="5"/>
  <c r="H343" i="5"/>
  <c r="J343" i="5"/>
  <c r="T343" i="5" s="1"/>
  <c r="E343" i="5"/>
  <c r="I206" i="5"/>
  <c r="E206" i="5"/>
  <c r="R206" i="5"/>
  <c r="J206" i="5"/>
  <c r="H206" i="5"/>
  <c r="F206" i="5"/>
  <c r="H188" i="5"/>
  <c r="F188" i="5"/>
  <c r="E188" i="5"/>
  <c r="R188" i="5"/>
  <c r="J188" i="5"/>
  <c r="I188" i="5"/>
  <c r="I339" i="5"/>
  <c r="H339" i="5"/>
  <c r="R339" i="5"/>
  <c r="J339" i="5"/>
  <c r="T339" i="5" s="1"/>
  <c r="E339" i="5"/>
  <c r="I327" i="5"/>
  <c r="H327" i="5"/>
  <c r="R327" i="5"/>
  <c r="J327" i="5"/>
  <c r="T327" i="5" s="1"/>
  <c r="E327" i="5"/>
  <c r="E201" i="5"/>
  <c r="I201" i="5"/>
  <c r="H201" i="5"/>
  <c r="F201" i="5"/>
  <c r="R201" i="5"/>
  <c r="J201" i="5"/>
  <c r="H144" i="5"/>
  <c r="F144" i="5"/>
  <c r="E144" i="5"/>
  <c r="R144" i="5"/>
  <c r="J144" i="5"/>
  <c r="I144" i="5"/>
  <c r="G36" i="5"/>
  <c r="R128" i="5"/>
  <c r="J128" i="5"/>
  <c r="I128" i="5"/>
  <c r="H128" i="5"/>
  <c r="F128" i="5"/>
  <c r="E128" i="5"/>
  <c r="I133" i="5"/>
  <c r="E133" i="5"/>
  <c r="R133" i="5"/>
  <c r="J133" i="5"/>
  <c r="H133" i="5"/>
  <c r="F133" i="5"/>
  <c r="R41" i="5"/>
  <c r="J41" i="5"/>
  <c r="I41" i="5"/>
  <c r="H41" i="5"/>
  <c r="F41" i="5"/>
  <c r="E41" i="5"/>
  <c r="R108" i="5"/>
  <c r="J108" i="5"/>
  <c r="I108" i="5"/>
  <c r="H108" i="5"/>
  <c r="F108" i="5"/>
  <c r="E108" i="5"/>
  <c r="R37" i="5"/>
  <c r="J37" i="5"/>
  <c r="I37" i="5"/>
  <c r="H37" i="5"/>
  <c r="F37" i="5"/>
  <c r="E37" i="5"/>
  <c r="A24" i="6"/>
  <c r="B68" i="4"/>
  <c r="A49" i="6" s="1"/>
  <c r="B62" i="4"/>
  <c r="A44" i="6" s="1"/>
  <c r="B50" i="4"/>
  <c r="A34" i="6" s="1"/>
  <c r="B56" i="4"/>
  <c r="A39" i="6" s="1"/>
  <c r="J876" i="5"/>
  <c r="I876" i="5"/>
  <c r="E876" i="5"/>
  <c r="X876" i="5" s="1"/>
  <c r="R876" i="5"/>
  <c r="H876" i="5"/>
  <c r="G876" i="5"/>
  <c r="F876" i="5"/>
  <c r="H856" i="5"/>
  <c r="R856" i="5"/>
  <c r="J856" i="5"/>
  <c r="I856" i="5"/>
  <c r="F856" i="5"/>
  <c r="E856" i="5"/>
  <c r="X856" i="5" s="1"/>
  <c r="D64" i="6"/>
  <c r="C64" i="6"/>
  <c r="J889" i="5"/>
  <c r="I889" i="5"/>
  <c r="H889" i="5"/>
  <c r="R889" i="5"/>
  <c r="F889" i="5"/>
  <c r="E889" i="5"/>
  <c r="I808" i="5"/>
  <c r="H808" i="5"/>
  <c r="F808" i="5"/>
  <c r="E808" i="5"/>
  <c r="X808" i="5" s="1"/>
  <c r="R808" i="5"/>
  <c r="J808" i="5"/>
  <c r="I658" i="5"/>
  <c r="H658" i="5"/>
  <c r="F658" i="5"/>
  <c r="E658" i="5"/>
  <c r="X658" i="5" s="1"/>
  <c r="R658" i="5"/>
  <c r="J658" i="5"/>
  <c r="J648" i="5"/>
  <c r="I648" i="5"/>
  <c r="H648" i="5"/>
  <c r="E648" i="5"/>
  <c r="X648" i="5" s="1"/>
  <c r="R648" i="5"/>
  <c r="F648" i="5"/>
  <c r="F615" i="5"/>
  <c r="R615" i="5"/>
  <c r="J615" i="5"/>
  <c r="I615" i="5"/>
  <c r="H615" i="5"/>
  <c r="E615" i="5"/>
  <c r="X615" i="5" s="1"/>
  <c r="F603" i="5"/>
  <c r="R603" i="5"/>
  <c r="J603" i="5"/>
  <c r="I603" i="5"/>
  <c r="H603" i="5"/>
  <c r="E603" i="5"/>
  <c r="X603" i="5" s="1"/>
  <c r="H516" i="5"/>
  <c r="F516" i="5"/>
  <c r="J516" i="5"/>
  <c r="I516" i="5"/>
  <c r="E516" i="5"/>
  <c r="X516" i="5" s="1"/>
  <c r="R516" i="5"/>
  <c r="F491" i="5"/>
  <c r="E491" i="5"/>
  <c r="X491" i="5" s="1"/>
  <c r="I491" i="5"/>
  <c r="H491" i="5"/>
  <c r="J491" i="5"/>
  <c r="R491" i="5"/>
  <c r="R383" i="5"/>
  <c r="J383" i="5"/>
  <c r="I383" i="5"/>
  <c r="H383" i="5"/>
  <c r="F383" i="5"/>
  <c r="E383" i="5"/>
  <c r="X383" i="5" s="1"/>
  <c r="I254" i="5"/>
  <c r="H254" i="5"/>
  <c r="F254" i="5"/>
  <c r="E254" i="5"/>
  <c r="R254" i="5"/>
  <c r="J254" i="5"/>
  <c r="I331" i="5"/>
  <c r="H331" i="5"/>
  <c r="R331" i="5"/>
  <c r="J331" i="5"/>
  <c r="T331" i="5" s="1"/>
  <c r="E331" i="5"/>
  <c r="R411" i="5"/>
  <c r="J411" i="5"/>
  <c r="I411" i="5"/>
  <c r="H411" i="5"/>
  <c r="F411" i="5"/>
  <c r="E411" i="5"/>
  <c r="X411" i="5" s="1"/>
  <c r="E293" i="5"/>
  <c r="J293" i="5"/>
  <c r="R293" i="5"/>
  <c r="I293" i="5"/>
  <c r="H293" i="5"/>
  <c r="F293" i="5"/>
  <c r="H168" i="5"/>
  <c r="F168" i="5"/>
  <c r="E168" i="5"/>
  <c r="R168" i="5"/>
  <c r="J168" i="5"/>
  <c r="I168" i="5"/>
  <c r="I210" i="5"/>
  <c r="J210" i="5"/>
  <c r="H210" i="5"/>
  <c r="F210" i="5"/>
  <c r="E210" i="5"/>
  <c r="R210" i="5"/>
  <c r="I299" i="5"/>
  <c r="H299" i="5"/>
  <c r="F299" i="5"/>
  <c r="R299" i="5"/>
  <c r="J299" i="5"/>
  <c r="E299" i="5"/>
  <c r="J193" i="5"/>
  <c r="I193" i="5"/>
  <c r="H193" i="5"/>
  <c r="F193" i="5"/>
  <c r="E193" i="5"/>
  <c r="R193" i="5"/>
  <c r="J189" i="5"/>
  <c r="I189" i="5"/>
  <c r="H189" i="5"/>
  <c r="F189" i="5"/>
  <c r="E189" i="5"/>
  <c r="R189" i="5"/>
  <c r="J181" i="5"/>
  <c r="I181" i="5"/>
  <c r="H181" i="5"/>
  <c r="F181" i="5"/>
  <c r="E181" i="5"/>
  <c r="R181" i="5"/>
  <c r="J173" i="5"/>
  <c r="I173" i="5"/>
  <c r="H173" i="5"/>
  <c r="F173" i="5"/>
  <c r="E173" i="5"/>
  <c r="R173" i="5"/>
  <c r="J165" i="5"/>
  <c r="I165" i="5"/>
  <c r="H165" i="5"/>
  <c r="F165" i="5"/>
  <c r="E165" i="5"/>
  <c r="R165" i="5"/>
  <c r="I99" i="5"/>
  <c r="H99" i="5"/>
  <c r="F99" i="5"/>
  <c r="E99" i="5"/>
  <c r="R99" i="5"/>
  <c r="J99" i="5"/>
  <c r="I68" i="5"/>
  <c r="H68" i="5"/>
  <c r="F68" i="5"/>
  <c r="E68" i="5"/>
  <c r="R68" i="5"/>
  <c r="J68" i="5"/>
  <c r="I52" i="5"/>
  <c r="H52" i="5"/>
  <c r="F52" i="5"/>
  <c r="E52" i="5"/>
  <c r="J52" i="5"/>
  <c r="R52" i="5"/>
  <c r="I20" i="5"/>
  <c r="H20" i="5"/>
  <c r="F20" i="5"/>
  <c r="E20" i="5"/>
  <c r="J20" i="5"/>
  <c r="R20" i="5"/>
  <c r="R251" i="5"/>
  <c r="J251" i="5"/>
  <c r="I251" i="5"/>
  <c r="H251" i="5"/>
  <c r="F251" i="5"/>
  <c r="E251" i="5"/>
  <c r="J161" i="5"/>
  <c r="I161" i="5"/>
  <c r="H161" i="5"/>
  <c r="F161" i="5"/>
  <c r="E161" i="5"/>
  <c r="R161" i="5"/>
  <c r="A27" i="6"/>
  <c r="B53" i="4"/>
  <c r="A37" i="6" s="1"/>
  <c r="B65" i="4"/>
  <c r="A47" i="6" s="1"/>
  <c r="B71" i="4"/>
  <c r="A52" i="6" s="1"/>
  <c r="B59" i="4"/>
  <c r="A42" i="6" s="1"/>
  <c r="H852" i="5"/>
  <c r="I852" i="5"/>
  <c r="F852" i="5"/>
  <c r="E852" i="5"/>
  <c r="X852" i="5" s="1"/>
  <c r="R852" i="5"/>
  <c r="J852" i="5"/>
  <c r="F42" i="6"/>
  <c r="H27" i="6"/>
  <c r="F68" i="6"/>
  <c r="F32" i="6"/>
  <c r="F52" i="6"/>
  <c r="F47" i="6"/>
  <c r="F37" i="6"/>
  <c r="H37" i="6" s="1"/>
  <c r="D37" i="6" s="1"/>
  <c r="G720" i="5"/>
  <c r="F712" i="5"/>
  <c r="E712" i="5"/>
  <c r="X712" i="5" s="1"/>
  <c r="J712" i="5"/>
  <c r="R712" i="5"/>
  <c r="I712" i="5"/>
  <c r="H712" i="5"/>
  <c r="I689" i="5"/>
  <c r="J689" i="5"/>
  <c r="H689" i="5"/>
  <c r="F689" i="5"/>
  <c r="E689" i="5"/>
  <c r="X689" i="5" s="1"/>
  <c r="R689" i="5"/>
  <c r="R557" i="5"/>
  <c r="J557" i="5"/>
  <c r="I557" i="5"/>
  <c r="H557" i="5"/>
  <c r="E557" i="5"/>
  <c r="X557" i="5" s="1"/>
  <c r="F557" i="5"/>
  <c r="G557" i="5"/>
  <c r="G516" i="5"/>
  <c r="F463" i="5"/>
  <c r="E463" i="5"/>
  <c r="X463" i="5" s="1"/>
  <c r="R463" i="5"/>
  <c r="J463" i="5"/>
  <c r="I463" i="5"/>
  <c r="H463" i="5"/>
  <c r="G488" i="5"/>
  <c r="R449" i="5"/>
  <c r="J449" i="5"/>
  <c r="H449" i="5"/>
  <c r="G449" i="5"/>
  <c r="F449" i="5"/>
  <c r="E449" i="5"/>
  <c r="X449" i="5" s="1"/>
  <c r="I449" i="5"/>
  <c r="R477" i="5"/>
  <c r="J477" i="5"/>
  <c r="I477" i="5"/>
  <c r="H477" i="5"/>
  <c r="F477" i="5"/>
  <c r="E477" i="5"/>
  <c r="X477" i="5" s="1"/>
  <c r="R431" i="5"/>
  <c r="J431" i="5"/>
  <c r="I431" i="5"/>
  <c r="H431" i="5"/>
  <c r="F431" i="5"/>
  <c r="E431" i="5"/>
  <c r="X431" i="5" s="1"/>
  <c r="G226" i="5"/>
  <c r="R211" i="5"/>
  <c r="I211" i="5"/>
  <c r="E211" i="5"/>
  <c r="J211" i="5"/>
  <c r="H211" i="5"/>
  <c r="F211" i="5"/>
  <c r="G211" i="5"/>
  <c r="G168" i="5"/>
  <c r="I230" i="5"/>
  <c r="F230" i="5"/>
  <c r="H230" i="5"/>
  <c r="E230" i="5"/>
  <c r="R230" i="5"/>
  <c r="J230" i="5"/>
  <c r="H164" i="5"/>
  <c r="F164" i="5"/>
  <c r="E164" i="5"/>
  <c r="R164" i="5"/>
  <c r="J164" i="5"/>
  <c r="I164" i="5"/>
  <c r="G359" i="5"/>
  <c r="G210" i="5"/>
  <c r="G185" i="5"/>
  <c r="G173" i="5"/>
  <c r="G169" i="5"/>
  <c r="R92" i="5"/>
  <c r="J92" i="5"/>
  <c r="I92" i="5"/>
  <c r="H92" i="5"/>
  <c r="F92" i="5"/>
  <c r="E92" i="5"/>
  <c r="R116" i="5"/>
  <c r="J116" i="5"/>
  <c r="I116" i="5"/>
  <c r="H116" i="5"/>
  <c r="F116" i="5"/>
  <c r="E116" i="5"/>
  <c r="G49" i="5"/>
  <c r="A15" i="6"/>
  <c r="B33" i="4"/>
  <c r="A20" i="6" s="1"/>
  <c r="F795" i="5"/>
  <c r="E795" i="5"/>
  <c r="X795" i="5" s="1"/>
  <c r="H795" i="5"/>
  <c r="R795" i="5"/>
  <c r="J795" i="5"/>
  <c r="I795" i="5"/>
  <c r="J829" i="5"/>
  <c r="R829" i="5"/>
  <c r="I829" i="5"/>
  <c r="E829" i="5"/>
  <c r="X829" i="5" s="1"/>
  <c r="H829" i="5"/>
  <c r="G829" i="5"/>
  <c r="F829" i="5"/>
  <c r="H22" i="6"/>
  <c r="K68" i="6" s="1"/>
  <c r="F874" i="5"/>
  <c r="E874" i="5"/>
  <c r="X874" i="5" s="1"/>
  <c r="R874" i="5"/>
  <c r="J874" i="5"/>
  <c r="I874" i="5"/>
  <c r="H874" i="5"/>
  <c r="J833" i="5"/>
  <c r="I833" i="5"/>
  <c r="H833" i="5"/>
  <c r="R833" i="5"/>
  <c r="F833" i="5"/>
  <c r="E833" i="5"/>
  <c r="X833" i="5" s="1"/>
  <c r="G792" i="5"/>
  <c r="G776" i="5"/>
  <c r="G787" i="5"/>
  <c r="J751" i="5"/>
  <c r="H751" i="5"/>
  <c r="F751" i="5"/>
  <c r="E751" i="5"/>
  <c r="X751" i="5" s="1"/>
  <c r="R751" i="5"/>
  <c r="I751" i="5"/>
  <c r="G751" i="5"/>
  <c r="R805" i="5"/>
  <c r="J805" i="5"/>
  <c r="I805" i="5"/>
  <c r="H805" i="5"/>
  <c r="F805" i="5"/>
  <c r="E805" i="5"/>
  <c r="X805" i="5" s="1"/>
  <c r="R817" i="5"/>
  <c r="J817" i="5"/>
  <c r="I817" i="5"/>
  <c r="H817" i="5"/>
  <c r="F817" i="5"/>
  <c r="E817" i="5"/>
  <c r="X817" i="5" s="1"/>
  <c r="G728" i="5"/>
  <c r="I800" i="5"/>
  <c r="H800" i="5"/>
  <c r="F800" i="5"/>
  <c r="E800" i="5"/>
  <c r="X800" i="5" s="1"/>
  <c r="R800" i="5"/>
  <c r="J800" i="5"/>
  <c r="J721" i="5"/>
  <c r="I721" i="5"/>
  <c r="H721" i="5"/>
  <c r="F721" i="5"/>
  <c r="R721" i="5"/>
  <c r="E721" i="5"/>
  <c r="X721" i="5" s="1"/>
  <c r="J725" i="5"/>
  <c r="I725" i="5"/>
  <c r="H725" i="5"/>
  <c r="E725" i="5"/>
  <c r="X725" i="5" s="1"/>
  <c r="R725" i="5"/>
  <c r="F725" i="5"/>
  <c r="G704" i="5"/>
  <c r="G813" i="5"/>
  <c r="G733" i="5"/>
  <c r="I685" i="5"/>
  <c r="H685" i="5"/>
  <c r="R685" i="5"/>
  <c r="J685" i="5"/>
  <c r="F685" i="5"/>
  <c r="E685" i="5"/>
  <c r="X685" i="5" s="1"/>
  <c r="H635" i="5"/>
  <c r="F635" i="5"/>
  <c r="E635" i="5"/>
  <c r="X635" i="5" s="1"/>
  <c r="R635" i="5"/>
  <c r="J635" i="5"/>
  <c r="I635" i="5"/>
  <c r="J597" i="5"/>
  <c r="E597" i="5"/>
  <c r="X597" i="5" s="1"/>
  <c r="R597" i="5"/>
  <c r="I597" i="5"/>
  <c r="H597" i="5"/>
  <c r="F597" i="5"/>
  <c r="E687" i="5"/>
  <c r="X687" i="5" s="1"/>
  <c r="R687" i="5"/>
  <c r="I687" i="5"/>
  <c r="J687" i="5"/>
  <c r="H687" i="5"/>
  <c r="F687" i="5"/>
  <c r="G651" i="5"/>
  <c r="I693" i="5"/>
  <c r="H693" i="5"/>
  <c r="R693" i="5"/>
  <c r="J693" i="5"/>
  <c r="E693" i="5"/>
  <c r="X693" i="5" s="1"/>
  <c r="F693" i="5"/>
  <c r="H623" i="5"/>
  <c r="F623" i="5"/>
  <c r="E623" i="5"/>
  <c r="X623" i="5" s="1"/>
  <c r="R623" i="5"/>
  <c r="J623" i="5"/>
  <c r="I623" i="5"/>
  <c r="G520" i="5"/>
  <c r="H631" i="5"/>
  <c r="F631" i="5"/>
  <c r="E631" i="5"/>
  <c r="X631" i="5" s="1"/>
  <c r="R631" i="5"/>
  <c r="J631" i="5"/>
  <c r="I631" i="5"/>
  <c r="R529" i="5"/>
  <c r="J529" i="5"/>
  <c r="I529" i="5"/>
  <c r="H529" i="5"/>
  <c r="E529" i="5"/>
  <c r="X529" i="5" s="1"/>
  <c r="F529" i="5"/>
  <c r="J513" i="5"/>
  <c r="I513" i="5"/>
  <c r="H513" i="5"/>
  <c r="E513" i="5"/>
  <c r="X513" i="5" s="1"/>
  <c r="R513" i="5"/>
  <c r="G513" i="5"/>
  <c r="F513" i="5"/>
  <c r="F499" i="5"/>
  <c r="E499" i="5"/>
  <c r="X499" i="5" s="1"/>
  <c r="I499" i="5"/>
  <c r="H499" i="5"/>
  <c r="R499" i="5"/>
  <c r="J499" i="5"/>
  <c r="F483" i="5"/>
  <c r="E483" i="5"/>
  <c r="X483" i="5" s="1"/>
  <c r="I483" i="5"/>
  <c r="H483" i="5"/>
  <c r="R483" i="5"/>
  <c r="J483" i="5"/>
  <c r="J624" i="5"/>
  <c r="I624" i="5"/>
  <c r="H624" i="5"/>
  <c r="E624" i="5"/>
  <c r="X624" i="5" s="1"/>
  <c r="R624" i="5"/>
  <c r="F624" i="5"/>
  <c r="E667" i="5"/>
  <c r="X667" i="5" s="1"/>
  <c r="J667" i="5"/>
  <c r="I667" i="5"/>
  <c r="H667" i="5"/>
  <c r="F667" i="5"/>
  <c r="R667" i="5"/>
  <c r="G439" i="5"/>
  <c r="G492" i="5"/>
  <c r="I460" i="5"/>
  <c r="H460" i="5"/>
  <c r="G460" i="5"/>
  <c r="F460" i="5"/>
  <c r="E460" i="5"/>
  <c r="X460" i="5" s="1"/>
  <c r="R460" i="5"/>
  <c r="J460" i="5"/>
  <c r="R441" i="5"/>
  <c r="J441" i="5"/>
  <c r="H441" i="5"/>
  <c r="G441" i="5"/>
  <c r="F441" i="5"/>
  <c r="E441" i="5"/>
  <c r="X441" i="5" s="1"/>
  <c r="I441" i="5"/>
  <c r="G395" i="5"/>
  <c r="F253" i="5"/>
  <c r="E253" i="5"/>
  <c r="R253" i="5"/>
  <c r="J253" i="5"/>
  <c r="H253" i="5"/>
  <c r="I253" i="5"/>
  <c r="G375" i="5"/>
  <c r="R419" i="5"/>
  <c r="J419" i="5"/>
  <c r="I419" i="5"/>
  <c r="H419" i="5"/>
  <c r="F419" i="5"/>
  <c r="E419" i="5"/>
  <c r="X419" i="5" s="1"/>
  <c r="G343" i="5"/>
  <c r="I246" i="5"/>
  <c r="H246" i="5"/>
  <c r="F246" i="5"/>
  <c r="R246" i="5"/>
  <c r="J246" i="5"/>
  <c r="E246" i="5"/>
  <c r="R399" i="5"/>
  <c r="J399" i="5"/>
  <c r="I399" i="5"/>
  <c r="H399" i="5"/>
  <c r="F399" i="5"/>
  <c r="E399" i="5"/>
  <c r="X399" i="5" s="1"/>
  <c r="R379" i="5"/>
  <c r="J379" i="5"/>
  <c r="I379" i="5"/>
  <c r="H379" i="5"/>
  <c r="F379" i="5"/>
  <c r="E379" i="5"/>
  <c r="X379" i="5" s="1"/>
  <c r="R255" i="5"/>
  <c r="J255" i="5"/>
  <c r="I255" i="5"/>
  <c r="H255" i="5"/>
  <c r="F255" i="5"/>
  <c r="E255" i="5"/>
  <c r="R259" i="5"/>
  <c r="J259" i="5"/>
  <c r="I259" i="5"/>
  <c r="H259" i="5"/>
  <c r="F259" i="5"/>
  <c r="E259" i="5"/>
  <c r="G206" i="5"/>
  <c r="G188" i="5"/>
  <c r="R243" i="5"/>
  <c r="J243" i="5"/>
  <c r="I243" i="5"/>
  <c r="H243" i="5"/>
  <c r="F243" i="5"/>
  <c r="E243" i="5"/>
  <c r="H184" i="5"/>
  <c r="F184" i="5"/>
  <c r="E184" i="5"/>
  <c r="R184" i="5"/>
  <c r="J184" i="5"/>
  <c r="I184" i="5"/>
  <c r="G339" i="5"/>
  <c r="E220" i="5"/>
  <c r="R220" i="5"/>
  <c r="H220" i="5"/>
  <c r="F220" i="5"/>
  <c r="J220" i="5"/>
  <c r="I220" i="5"/>
  <c r="G327" i="5"/>
  <c r="G144" i="5"/>
  <c r="R122" i="5"/>
  <c r="H122" i="5"/>
  <c r="G122" i="5"/>
  <c r="F122" i="5"/>
  <c r="E122" i="5"/>
  <c r="J122" i="5"/>
  <c r="I122" i="5"/>
  <c r="I107" i="5"/>
  <c r="H107" i="5"/>
  <c r="F107" i="5"/>
  <c r="E107" i="5"/>
  <c r="R107" i="5"/>
  <c r="J107" i="5"/>
  <c r="I91" i="5"/>
  <c r="H91" i="5"/>
  <c r="F91" i="5"/>
  <c r="E91" i="5"/>
  <c r="R91" i="5"/>
  <c r="J91" i="5"/>
  <c r="I76" i="5"/>
  <c r="H76" i="5"/>
  <c r="F76" i="5"/>
  <c r="E76" i="5"/>
  <c r="J76" i="5"/>
  <c r="R76" i="5"/>
  <c r="I60" i="5"/>
  <c r="H60" i="5"/>
  <c r="F60" i="5"/>
  <c r="E60" i="5"/>
  <c r="R60" i="5"/>
  <c r="J60" i="5"/>
  <c r="I44" i="5"/>
  <c r="H44" i="5"/>
  <c r="F44" i="5"/>
  <c r="E44" i="5"/>
  <c r="J44" i="5"/>
  <c r="R44" i="5"/>
  <c r="I28" i="5"/>
  <c r="H28" i="5"/>
  <c r="F28" i="5"/>
  <c r="E28" i="5"/>
  <c r="R28" i="5"/>
  <c r="J28" i="5"/>
  <c r="F12" i="5"/>
  <c r="E12" i="5"/>
  <c r="R12" i="5"/>
  <c r="J12" i="5"/>
  <c r="I12" i="5"/>
  <c r="H12" i="5"/>
  <c r="R320" i="5"/>
  <c r="J320" i="5"/>
  <c r="T320" i="5" s="1"/>
  <c r="I320" i="5"/>
  <c r="H320" i="5"/>
  <c r="E320" i="5"/>
  <c r="H148" i="5"/>
  <c r="F148" i="5"/>
  <c r="E148" i="5"/>
  <c r="R148" i="5"/>
  <c r="J148" i="5"/>
  <c r="I148" i="5"/>
  <c r="E228" i="5"/>
  <c r="R228" i="5"/>
  <c r="J228" i="5"/>
  <c r="I228" i="5"/>
  <c r="H228" i="5"/>
  <c r="F228" i="5"/>
  <c r="G128" i="5"/>
  <c r="R96" i="5"/>
  <c r="J96" i="5"/>
  <c r="I96" i="5"/>
  <c r="H96" i="5"/>
  <c r="F96" i="5"/>
  <c r="E96" i="5"/>
  <c r="R25" i="5"/>
  <c r="J25" i="5"/>
  <c r="I25" i="5"/>
  <c r="H25" i="5"/>
  <c r="F25" i="5"/>
  <c r="E25" i="5"/>
  <c r="E224" i="5"/>
  <c r="R224" i="5"/>
  <c r="J224" i="5"/>
  <c r="I224" i="5"/>
  <c r="H224" i="5"/>
  <c r="F224" i="5"/>
  <c r="R112" i="5"/>
  <c r="J112" i="5"/>
  <c r="I112" i="5"/>
  <c r="H112" i="5"/>
  <c r="F112" i="5"/>
  <c r="E112" i="5"/>
  <c r="E221" i="5"/>
  <c r="R221" i="5"/>
  <c r="J221" i="5"/>
  <c r="I221" i="5"/>
  <c r="H221" i="5"/>
  <c r="F221" i="5"/>
  <c r="G41" i="5"/>
  <c r="I199" i="5"/>
  <c r="R199" i="5"/>
  <c r="J199" i="5"/>
  <c r="H199" i="5"/>
  <c r="F199" i="5"/>
  <c r="E199" i="5"/>
  <c r="I9" i="5"/>
  <c r="H9" i="5"/>
  <c r="F9" i="5"/>
  <c r="R9" i="5"/>
  <c r="J9" i="5"/>
  <c r="E9" i="5"/>
  <c r="G108" i="5"/>
  <c r="R6" i="5"/>
  <c r="J6" i="5"/>
  <c r="I6" i="5"/>
  <c r="H6" i="5"/>
  <c r="F6" i="5"/>
  <c r="E6" i="5"/>
  <c r="E139" i="5"/>
  <c r="R139" i="5"/>
  <c r="I139" i="5"/>
  <c r="J139" i="5"/>
  <c r="H139" i="5"/>
  <c r="F139" i="5"/>
  <c r="G37" i="5"/>
  <c r="C16" i="6"/>
  <c r="K67" i="6"/>
  <c r="D16" i="6"/>
  <c r="R821" i="5"/>
  <c r="J821" i="5"/>
  <c r="I821" i="5"/>
  <c r="H821" i="5"/>
  <c r="F821" i="5"/>
  <c r="E821" i="5"/>
  <c r="X821" i="5" s="1"/>
  <c r="I812" i="5"/>
  <c r="H812" i="5"/>
  <c r="F812" i="5"/>
  <c r="E812" i="5"/>
  <c r="X812" i="5" s="1"/>
  <c r="R812" i="5"/>
  <c r="J812" i="5"/>
  <c r="G808" i="5"/>
  <c r="G716" i="5"/>
  <c r="G681" i="5"/>
  <c r="J605" i="5"/>
  <c r="E605" i="5"/>
  <c r="X605" i="5" s="1"/>
  <c r="R605" i="5"/>
  <c r="I605" i="5"/>
  <c r="H605" i="5"/>
  <c r="F605" i="5"/>
  <c r="G648" i="5"/>
  <c r="G512" i="5"/>
  <c r="I548" i="5"/>
  <c r="H548" i="5"/>
  <c r="F548" i="5"/>
  <c r="J548" i="5"/>
  <c r="E548" i="5"/>
  <c r="X548" i="5" s="1"/>
  <c r="R548" i="5"/>
  <c r="I532" i="5"/>
  <c r="H532" i="5"/>
  <c r="F532" i="5"/>
  <c r="R532" i="5"/>
  <c r="J532" i="5"/>
  <c r="E532" i="5"/>
  <c r="X532" i="5" s="1"/>
  <c r="E344" i="5"/>
  <c r="R344" i="5"/>
  <c r="J344" i="5"/>
  <c r="T344" i="5" s="1"/>
  <c r="I344" i="5"/>
  <c r="H344" i="5"/>
  <c r="G331" i="5"/>
  <c r="G411" i="5"/>
  <c r="G347" i="5"/>
  <c r="R340" i="5"/>
  <c r="J340" i="5"/>
  <c r="T340" i="5" s="1"/>
  <c r="I340" i="5"/>
  <c r="H340" i="5"/>
  <c r="E340" i="5"/>
  <c r="F198" i="5"/>
  <c r="E198" i="5"/>
  <c r="R198" i="5"/>
  <c r="J198" i="5"/>
  <c r="I198" i="5"/>
  <c r="H198" i="5"/>
  <c r="H196" i="5"/>
  <c r="F196" i="5"/>
  <c r="E196" i="5"/>
  <c r="R196" i="5"/>
  <c r="J196" i="5"/>
  <c r="I196" i="5"/>
  <c r="G193" i="5"/>
  <c r="G181" i="5"/>
  <c r="G161" i="5"/>
  <c r="I125" i="5"/>
  <c r="R125" i="5"/>
  <c r="J125" i="5"/>
  <c r="H125" i="5"/>
  <c r="F125" i="5"/>
  <c r="E125" i="5"/>
  <c r="R104" i="5"/>
  <c r="J104" i="5"/>
  <c r="I104" i="5"/>
  <c r="H104" i="5"/>
  <c r="F104" i="5"/>
  <c r="E104" i="5"/>
  <c r="G69" i="5"/>
  <c r="H844" i="5"/>
  <c r="I844" i="5"/>
  <c r="F844" i="5"/>
  <c r="E844" i="5"/>
  <c r="X844" i="5" s="1"/>
  <c r="R844" i="5"/>
  <c r="J844" i="5"/>
  <c r="I13" i="5"/>
  <c r="H13" i="5"/>
  <c r="F13" i="5"/>
  <c r="R13" i="5"/>
  <c r="J13" i="5"/>
  <c r="E13" i="5"/>
  <c r="A26" i="6"/>
  <c r="B70" i="4"/>
  <c r="A51" i="6" s="1"/>
  <c r="B52" i="4"/>
  <c r="A36" i="6" s="1"/>
  <c r="B58" i="4"/>
  <c r="A41" i="6" s="1"/>
  <c r="B64" i="4"/>
  <c r="A46" i="6" s="1"/>
  <c r="A14" i="6"/>
  <c r="B32" i="4"/>
  <c r="A19" i="6" s="1"/>
  <c r="D15" i="6"/>
  <c r="C15" i="6"/>
  <c r="H860" i="5"/>
  <c r="I860" i="5"/>
  <c r="F860" i="5"/>
  <c r="E860" i="5"/>
  <c r="X860" i="5" s="1"/>
  <c r="R860" i="5"/>
  <c r="J860" i="5"/>
  <c r="H875" i="5"/>
  <c r="I875" i="5"/>
  <c r="F875" i="5"/>
  <c r="R875" i="5"/>
  <c r="J875" i="5"/>
  <c r="E875" i="5"/>
  <c r="X875" i="5" s="1"/>
  <c r="F791" i="5"/>
  <c r="E791" i="5"/>
  <c r="X791" i="5" s="1"/>
  <c r="I791" i="5"/>
  <c r="H791" i="5"/>
  <c r="R791" i="5"/>
  <c r="J791" i="5"/>
  <c r="H867" i="5"/>
  <c r="I867" i="5"/>
  <c r="F867" i="5"/>
  <c r="R867" i="5"/>
  <c r="J867" i="5"/>
  <c r="E867" i="5"/>
  <c r="X867" i="5" s="1"/>
  <c r="G856" i="5"/>
  <c r="H879" i="5"/>
  <c r="F879" i="5"/>
  <c r="I879" i="5"/>
  <c r="E879" i="5"/>
  <c r="X879" i="5" s="1"/>
  <c r="R879" i="5"/>
  <c r="J879" i="5"/>
  <c r="H732" i="5"/>
  <c r="F732" i="5"/>
  <c r="E732" i="5"/>
  <c r="X732" i="5" s="1"/>
  <c r="R732" i="5"/>
  <c r="J732" i="5"/>
  <c r="I732" i="5"/>
  <c r="H724" i="5"/>
  <c r="F724" i="5"/>
  <c r="E724" i="5"/>
  <c r="X724" i="5" s="1"/>
  <c r="R724" i="5"/>
  <c r="I724" i="5"/>
  <c r="J724" i="5"/>
  <c r="J717" i="5"/>
  <c r="I717" i="5"/>
  <c r="H717" i="5"/>
  <c r="E717" i="5"/>
  <c r="X717" i="5" s="1"/>
  <c r="R717" i="5"/>
  <c r="F717" i="5"/>
  <c r="I672" i="5"/>
  <c r="R672" i="5"/>
  <c r="J672" i="5"/>
  <c r="H672" i="5"/>
  <c r="F672" i="5"/>
  <c r="E672" i="5"/>
  <c r="X672" i="5" s="1"/>
  <c r="H639" i="5"/>
  <c r="F639" i="5"/>
  <c r="E639" i="5"/>
  <c r="X639" i="5" s="1"/>
  <c r="R639" i="5"/>
  <c r="I639" i="5"/>
  <c r="J639" i="5"/>
  <c r="I556" i="5"/>
  <c r="H556" i="5"/>
  <c r="F556" i="5"/>
  <c r="R556" i="5"/>
  <c r="J556" i="5"/>
  <c r="E556" i="5"/>
  <c r="X556" i="5" s="1"/>
  <c r="G665" i="5"/>
  <c r="F447" i="5"/>
  <c r="E447" i="5"/>
  <c r="X447" i="5" s="1"/>
  <c r="R447" i="5"/>
  <c r="J447" i="5"/>
  <c r="I447" i="5"/>
  <c r="H447" i="5"/>
  <c r="H600" i="5"/>
  <c r="E600" i="5"/>
  <c r="X600" i="5" s="1"/>
  <c r="R600" i="5"/>
  <c r="J600" i="5"/>
  <c r="I600" i="5"/>
  <c r="F600" i="5"/>
  <c r="J509" i="5"/>
  <c r="I509" i="5"/>
  <c r="H509" i="5"/>
  <c r="R509" i="5"/>
  <c r="F509" i="5"/>
  <c r="E509" i="5"/>
  <c r="X509" i="5" s="1"/>
  <c r="I484" i="5"/>
  <c r="H484" i="5"/>
  <c r="F484" i="5"/>
  <c r="R484" i="5"/>
  <c r="J484" i="5"/>
  <c r="E484" i="5"/>
  <c r="X484" i="5" s="1"/>
  <c r="I564" i="5"/>
  <c r="H564" i="5"/>
  <c r="F564" i="5"/>
  <c r="R564" i="5"/>
  <c r="J564" i="5"/>
  <c r="E564" i="5"/>
  <c r="X564" i="5" s="1"/>
  <c r="I335" i="5"/>
  <c r="H335" i="5"/>
  <c r="E335" i="5"/>
  <c r="R335" i="5"/>
  <c r="J335" i="5"/>
  <c r="T335" i="5" s="1"/>
  <c r="F249" i="5"/>
  <c r="E249" i="5"/>
  <c r="R249" i="5"/>
  <c r="J249" i="5"/>
  <c r="I249" i="5"/>
  <c r="H249" i="5"/>
  <c r="I242" i="5"/>
  <c r="H242" i="5"/>
  <c r="F242" i="5"/>
  <c r="R242" i="5"/>
  <c r="J242" i="5"/>
  <c r="E242" i="5"/>
  <c r="I319" i="5"/>
  <c r="H319" i="5"/>
  <c r="R319" i="5"/>
  <c r="J319" i="5"/>
  <c r="T319" i="5" s="1"/>
  <c r="E319" i="5"/>
  <c r="I307" i="5"/>
  <c r="H307" i="5"/>
  <c r="R307" i="5"/>
  <c r="J307" i="5"/>
  <c r="T307" i="5" s="1"/>
  <c r="E307" i="5"/>
  <c r="R223" i="5"/>
  <c r="I223" i="5"/>
  <c r="F223" i="5"/>
  <c r="E223" i="5"/>
  <c r="J223" i="5"/>
  <c r="H223" i="5"/>
  <c r="G223" i="5"/>
  <c r="H180" i="5"/>
  <c r="F180" i="5"/>
  <c r="E180" i="5"/>
  <c r="R180" i="5"/>
  <c r="J180" i="5"/>
  <c r="I180" i="5"/>
  <c r="I203" i="5"/>
  <c r="H203" i="5"/>
  <c r="F203" i="5"/>
  <c r="E203" i="5"/>
  <c r="J203" i="5"/>
  <c r="R203" i="5"/>
  <c r="R371" i="5"/>
  <c r="J371" i="5"/>
  <c r="I371" i="5"/>
  <c r="H371" i="5"/>
  <c r="F371" i="5"/>
  <c r="E371" i="5"/>
  <c r="X371" i="5" s="1"/>
  <c r="R391" i="5"/>
  <c r="J391" i="5"/>
  <c r="I391" i="5"/>
  <c r="H391" i="5"/>
  <c r="F391" i="5"/>
  <c r="E391" i="5"/>
  <c r="X391" i="5" s="1"/>
  <c r="E135" i="5"/>
  <c r="I135" i="5"/>
  <c r="R135" i="5"/>
  <c r="J135" i="5"/>
  <c r="H135" i="5"/>
  <c r="G135" i="5"/>
  <c r="F135" i="5"/>
  <c r="R403" i="5"/>
  <c r="J403" i="5"/>
  <c r="I403" i="5"/>
  <c r="H403" i="5"/>
  <c r="F403" i="5"/>
  <c r="E403" i="5"/>
  <c r="X403" i="5" s="1"/>
  <c r="R29" i="5"/>
  <c r="J29" i="5"/>
  <c r="I29" i="5"/>
  <c r="H29" i="5"/>
  <c r="F29" i="5"/>
  <c r="E29" i="5"/>
  <c r="R247" i="5"/>
  <c r="J247" i="5"/>
  <c r="I247" i="5"/>
  <c r="H247" i="5"/>
  <c r="F247" i="5"/>
  <c r="E247" i="5"/>
  <c r="R120" i="5"/>
  <c r="J120" i="5"/>
  <c r="I120" i="5"/>
  <c r="H120" i="5"/>
  <c r="F120" i="5"/>
  <c r="E120" i="5"/>
  <c r="E123" i="5"/>
  <c r="R123" i="5"/>
  <c r="J123" i="5"/>
  <c r="I123" i="5"/>
  <c r="H123" i="5"/>
  <c r="F123" i="5"/>
  <c r="A16" i="6"/>
  <c r="B34" i="4"/>
  <c r="A21" i="6" s="1"/>
  <c r="F44" i="6"/>
  <c r="H44" i="6" s="1"/>
  <c r="D44" i="6" s="1"/>
  <c r="F34" i="6"/>
  <c r="F39" i="6"/>
  <c r="H39" i="6" s="1"/>
  <c r="D39" i="6" s="1"/>
  <c r="F54" i="6"/>
  <c r="F65" i="6"/>
  <c r="F49" i="6"/>
  <c r="F29" i="6"/>
  <c r="G860" i="5"/>
  <c r="G875" i="5"/>
  <c r="G811" i="5"/>
  <c r="F819" i="5"/>
  <c r="E819" i="5"/>
  <c r="X819" i="5" s="1"/>
  <c r="R819" i="5"/>
  <c r="J819" i="5"/>
  <c r="I819" i="5"/>
  <c r="H819" i="5"/>
  <c r="D6" i="6"/>
  <c r="C6" i="6"/>
  <c r="G867" i="5"/>
  <c r="H824" i="5"/>
  <c r="I824" i="5"/>
  <c r="F824" i="5"/>
  <c r="E824" i="5"/>
  <c r="X824" i="5" s="1"/>
  <c r="R824" i="5"/>
  <c r="J824" i="5"/>
  <c r="J885" i="5"/>
  <c r="I885" i="5"/>
  <c r="H885" i="5"/>
  <c r="R885" i="5"/>
  <c r="F885" i="5"/>
  <c r="E885" i="5"/>
  <c r="I804" i="5"/>
  <c r="H804" i="5"/>
  <c r="F804" i="5"/>
  <c r="E804" i="5"/>
  <c r="X804" i="5" s="1"/>
  <c r="R804" i="5"/>
  <c r="J804" i="5"/>
  <c r="H780" i="5"/>
  <c r="R780" i="5"/>
  <c r="J780" i="5"/>
  <c r="I780" i="5"/>
  <c r="F780" i="5"/>
  <c r="E780" i="5"/>
  <c r="X780" i="5" s="1"/>
  <c r="G879" i="5"/>
  <c r="F741" i="5"/>
  <c r="R741" i="5"/>
  <c r="J741" i="5"/>
  <c r="I741" i="5"/>
  <c r="E741" i="5"/>
  <c r="X741" i="5" s="1"/>
  <c r="H741" i="5"/>
  <c r="H766" i="5"/>
  <c r="F766" i="5"/>
  <c r="J766" i="5"/>
  <c r="I766" i="5"/>
  <c r="E766" i="5"/>
  <c r="X766" i="5" s="1"/>
  <c r="R766" i="5"/>
  <c r="H750" i="5"/>
  <c r="F750" i="5"/>
  <c r="J750" i="5"/>
  <c r="I750" i="5"/>
  <c r="E750" i="5"/>
  <c r="X750" i="5" s="1"/>
  <c r="R750" i="5"/>
  <c r="G732" i="5"/>
  <c r="E664" i="5"/>
  <c r="X664" i="5" s="1"/>
  <c r="R664" i="5"/>
  <c r="J664" i="5"/>
  <c r="H664" i="5"/>
  <c r="I664" i="5"/>
  <c r="G664" i="5"/>
  <c r="F664" i="5"/>
  <c r="G724" i="5"/>
  <c r="G717" i="5"/>
  <c r="G672" i="5"/>
  <c r="J773" i="5"/>
  <c r="I773" i="5"/>
  <c r="R773" i="5"/>
  <c r="H773" i="5"/>
  <c r="F773" i="5"/>
  <c r="E773" i="5"/>
  <c r="X773" i="5" s="1"/>
  <c r="H619" i="5"/>
  <c r="F619" i="5"/>
  <c r="R619" i="5"/>
  <c r="J619" i="5"/>
  <c r="I619" i="5"/>
  <c r="E619" i="5"/>
  <c r="X619" i="5" s="1"/>
  <c r="G639" i="5"/>
  <c r="J620" i="5"/>
  <c r="I620" i="5"/>
  <c r="H620" i="5"/>
  <c r="E620" i="5"/>
  <c r="X620" i="5" s="1"/>
  <c r="F620" i="5"/>
  <c r="G620" i="5"/>
  <c r="R620" i="5"/>
  <c r="G556" i="5"/>
  <c r="J572" i="5"/>
  <c r="I572" i="5"/>
  <c r="H572" i="5"/>
  <c r="F572" i="5"/>
  <c r="E572" i="5"/>
  <c r="X572" i="5" s="1"/>
  <c r="R572" i="5"/>
  <c r="I552" i="5"/>
  <c r="H552" i="5"/>
  <c r="F552" i="5"/>
  <c r="E552" i="5"/>
  <c r="X552" i="5" s="1"/>
  <c r="R552" i="5"/>
  <c r="J552" i="5"/>
  <c r="F495" i="5"/>
  <c r="E495" i="5"/>
  <c r="X495" i="5" s="1"/>
  <c r="I495" i="5"/>
  <c r="H495" i="5"/>
  <c r="R495" i="5"/>
  <c r="J495" i="5"/>
  <c r="F479" i="5"/>
  <c r="E479" i="5"/>
  <c r="X479" i="5" s="1"/>
  <c r="I479" i="5"/>
  <c r="H479" i="5"/>
  <c r="R479" i="5"/>
  <c r="J479" i="5"/>
  <c r="I536" i="5"/>
  <c r="H536" i="5"/>
  <c r="F536" i="5"/>
  <c r="R536" i="5"/>
  <c r="J536" i="5"/>
  <c r="E536" i="5"/>
  <c r="X536" i="5" s="1"/>
  <c r="R533" i="5"/>
  <c r="J533" i="5"/>
  <c r="I533" i="5"/>
  <c r="H533" i="5"/>
  <c r="F533" i="5"/>
  <c r="E533" i="5"/>
  <c r="X533" i="5" s="1"/>
  <c r="G447" i="5"/>
  <c r="I496" i="5"/>
  <c r="H496" i="5"/>
  <c r="F496" i="5"/>
  <c r="R496" i="5"/>
  <c r="J496" i="5"/>
  <c r="E496" i="5"/>
  <c r="X496" i="5" s="1"/>
  <c r="G484" i="5"/>
  <c r="R457" i="5"/>
  <c r="J457" i="5"/>
  <c r="H457" i="5"/>
  <c r="G457" i="5"/>
  <c r="F457" i="5"/>
  <c r="E457" i="5"/>
  <c r="X457" i="5" s="1"/>
  <c r="I457" i="5"/>
  <c r="G564" i="5"/>
  <c r="I438" i="5"/>
  <c r="H438" i="5"/>
  <c r="F438" i="5"/>
  <c r="E438" i="5"/>
  <c r="X438" i="5" s="1"/>
  <c r="R438" i="5"/>
  <c r="J438" i="5"/>
  <c r="R351" i="5"/>
  <c r="J351" i="5"/>
  <c r="T351" i="5" s="1"/>
  <c r="I351" i="5"/>
  <c r="H351" i="5"/>
  <c r="E351" i="5"/>
  <c r="G335" i="5"/>
  <c r="F245" i="5"/>
  <c r="E245" i="5"/>
  <c r="J245" i="5"/>
  <c r="H245" i="5"/>
  <c r="R245" i="5"/>
  <c r="I245" i="5"/>
  <c r="G242" i="5"/>
  <c r="I258" i="5"/>
  <c r="H258" i="5"/>
  <c r="F258" i="5"/>
  <c r="E258" i="5"/>
  <c r="R258" i="5"/>
  <c r="J258" i="5"/>
  <c r="I238" i="5"/>
  <c r="H238" i="5"/>
  <c r="F238" i="5"/>
  <c r="R238" i="5"/>
  <c r="J238" i="5"/>
  <c r="E238" i="5"/>
  <c r="G319" i="5"/>
  <c r="G180" i="5"/>
  <c r="I218" i="5"/>
  <c r="F218" i="5"/>
  <c r="E218" i="5"/>
  <c r="R218" i="5"/>
  <c r="J218" i="5"/>
  <c r="H218" i="5"/>
  <c r="G201" i="5"/>
  <c r="H176" i="5"/>
  <c r="F176" i="5"/>
  <c r="E176" i="5"/>
  <c r="R176" i="5"/>
  <c r="J176" i="5"/>
  <c r="I176" i="5"/>
  <c r="I311" i="5"/>
  <c r="H311" i="5"/>
  <c r="R311" i="5"/>
  <c r="J311" i="5"/>
  <c r="T311" i="5" s="1"/>
  <c r="E311" i="5"/>
  <c r="E285" i="5"/>
  <c r="J285" i="5"/>
  <c r="R285" i="5"/>
  <c r="I285" i="5"/>
  <c r="H285" i="5"/>
  <c r="F285" i="5"/>
  <c r="G371" i="5"/>
  <c r="G391" i="5"/>
  <c r="R132" i="5"/>
  <c r="E132" i="5"/>
  <c r="J132" i="5"/>
  <c r="I132" i="5"/>
  <c r="F132" i="5"/>
  <c r="H132" i="5"/>
  <c r="G403" i="5"/>
  <c r="I129" i="5"/>
  <c r="E129" i="5"/>
  <c r="G129" i="5"/>
  <c r="F129" i="5"/>
  <c r="R129" i="5"/>
  <c r="H129" i="5"/>
  <c r="J129" i="5"/>
  <c r="I119" i="5"/>
  <c r="H119" i="5"/>
  <c r="F119" i="5"/>
  <c r="E119" i="5"/>
  <c r="R119" i="5"/>
  <c r="J119" i="5"/>
  <c r="I103" i="5"/>
  <c r="H103" i="5"/>
  <c r="F103" i="5"/>
  <c r="E103" i="5"/>
  <c r="R103" i="5"/>
  <c r="J103" i="5"/>
  <c r="I87" i="5"/>
  <c r="H87" i="5"/>
  <c r="F87" i="5"/>
  <c r="E87" i="5"/>
  <c r="R87" i="5"/>
  <c r="J87" i="5"/>
  <c r="I72" i="5"/>
  <c r="H72" i="5"/>
  <c r="F72" i="5"/>
  <c r="E72" i="5"/>
  <c r="R72" i="5"/>
  <c r="J72" i="5"/>
  <c r="I56" i="5"/>
  <c r="H56" i="5"/>
  <c r="F56" i="5"/>
  <c r="E56" i="5"/>
  <c r="R56" i="5"/>
  <c r="J56" i="5"/>
  <c r="I40" i="5"/>
  <c r="H40" i="5"/>
  <c r="F40" i="5"/>
  <c r="E40" i="5"/>
  <c r="R40" i="5"/>
  <c r="J40" i="5"/>
  <c r="I24" i="5"/>
  <c r="H24" i="5"/>
  <c r="F24" i="5"/>
  <c r="E24" i="5"/>
  <c r="R24" i="5"/>
  <c r="J24" i="5"/>
  <c r="F8" i="5"/>
  <c r="E8" i="5"/>
  <c r="R8" i="5"/>
  <c r="J8" i="5"/>
  <c r="I8" i="5"/>
  <c r="H8" i="5"/>
  <c r="R239" i="5"/>
  <c r="J239" i="5"/>
  <c r="I239" i="5"/>
  <c r="H239" i="5"/>
  <c r="F239" i="5"/>
  <c r="E239" i="5"/>
  <c r="G133" i="5"/>
  <c r="R33" i="5"/>
  <c r="J33" i="5"/>
  <c r="I33" i="5"/>
  <c r="H33" i="5"/>
  <c r="F33" i="5"/>
  <c r="E33" i="5"/>
  <c r="H156" i="5"/>
  <c r="F156" i="5"/>
  <c r="E156" i="5"/>
  <c r="R156" i="5"/>
  <c r="J156" i="5"/>
  <c r="I156" i="5"/>
  <c r="G29" i="5"/>
  <c r="G247" i="5"/>
  <c r="G120" i="5"/>
  <c r="R84" i="5"/>
  <c r="J84" i="5"/>
  <c r="I84" i="5"/>
  <c r="H84" i="5"/>
  <c r="F84" i="5"/>
  <c r="E84" i="5"/>
  <c r="R21" i="5"/>
  <c r="J21" i="5"/>
  <c r="I21" i="5"/>
  <c r="H21" i="5"/>
  <c r="F21" i="5"/>
  <c r="E21" i="5"/>
  <c r="J149" i="5"/>
  <c r="I149" i="5"/>
  <c r="H149" i="5"/>
  <c r="E149" i="5"/>
  <c r="R149" i="5"/>
  <c r="F149" i="5"/>
  <c r="G125" i="5"/>
  <c r="R73" i="5"/>
  <c r="J73" i="5"/>
  <c r="I73" i="5"/>
  <c r="H73" i="5"/>
  <c r="F73" i="5"/>
  <c r="E73" i="5"/>
  <c r="S353" i="5"/>
  <c r="S279" i="5"/>
  <c r="S130" i="5"/>
  <c r="S18" i="5"/>
  <c r="S216" i="5"/>
  <c r="S278" i="5"/>
  <c r="S162" i="5"/>
  <c r="S197" i="5"/>
  <c r="S151" i="5"/>
  <c r="S38" i="5"/>
  <c r="S266" i="5"/>
  <c r="S204" i="5"/>
  <c r="T163" i="5"/>
  <c r="T43" i="5"/>
  <c r="T124" i="5"/>
  <c r="T62" i="5"/>
  <c r="T5" i="5"/>
  <c r="T111" i="5"/>
  <c r="T201" i="5"/>
  <c r="T299" i="5"/>
  <c r="T189" i="5"/>
  <c r="T52" i="5"/>
  <c r="T164" i="5"/>
  <c r="T92" i="5"/>
  <c r="T246" i="5"/>
  <c r="T76" i="5"/>
  <c r="T228" i="5"/>
  <c r="T112" i="5"/>
  <c r="T223" i="5"/>
  <c r="T87" i="5"/>
  <c r="T24" i="5"/>
  <c r="T239" i="5"/>
  <c r="T73" i="5"/>
  <c r="S153" i="5"/>
  <c r="S194" i="5"/>
  <c r="T22" i="5"/>
  <c r="S282" i="5"/>
  <c r="S155" i="5"/>
  <c r="S288" i="5"/>
  <c r="S348" i="5"/>
  <c r="S260" i="5"/>
  <c r="S270" i="5"/>
  <c r="S166" i="5"/>
  <c r="T97" i="5"/>
  <c r="T74" i="5"/>
  <c r="T265" i="5"/>
  <c r="T261" i="5"/>
  <c r="T48" i="5"/>
  <c r="T88" i="5"/>
  <c r="T226" i="5"/>
  <c r="T128" i="5"/>
  <c r="T133" i="5"/>
  <c r="T37" i="5"/>
  <c r="T251" i="5"/>
  <c r="T211" i="5"/>
  <c r="T253" i="5"/>
  <c r="T104" i="5"/>
  <c r="T13" i="5"/>
  <c r="T29" i="5"/>
  <c r="T176" i="5"/>
  <c r="T258" i="5"/>
  <c r="S302" i="5"/>
  <c r="S297" i="5"/>
  <c r="S157" i="5"/>
  <c r="S273" i="5"/>
  <c r="S66" i="5"/>
  <c r="S138" i="5"/>
  <c r="S263" i="5"/>
  <c r="T256" i="5"/>
  <c r="T234" i="5"/>
  <c r="T214" i="5"/>
  <c r="T160" i="5"/>
  <c r="T134" i="5"/>
  <c r="T17" i="5"/>
  <c r="T277" i="5"/>
  <c r="T36" i="5"/>
  <c r="T69" i="5"/>
  <c r="T65" i="5"/>
  <c r="T193" i="5"/>
  <c r="T165" i="5"/>
  <c r="T6" i="5"/>
  <c r="T139" i="5"/>
  <c r="T238" i="5"/>
  <c r="T218" i="5"/>
  <c r="T285" i="5"/>
  <c r="T103" i="5"/>
  <c r="T40" i="5"/>
  <c r="T84" i="5"/>
  <c r="S145" i="5"/>
  <c r="S209" i="5"/>
  <c r="S147" i="5"/>
  <c r="S264" i="5"/>
  <c r="S272" i="5"/>
  <c r="S109" i="5"/>
  <c r="S276" i="5"/>
  <c r="S294" i="5"/>
  <c r="S137" i="5"/>
  <c r="S186" i="5"/>
  <c r="S212" i="5"/>
  <c r="T58" i="5"/>
  <c r="T59" i="5"/>
  <c r="T175" i="5"/>
  <c r="T143" i="5"/>
  <c r="T215" i="5"/>
  <c r="T57" i="5"/>
  <c r="T77" i="5"/>
  <c r="T269" i="5"/>
  <c r="T64" i="5"/>
  <c r="T14" i="5"/>
  <c r="T169" i="5"/>
  <c r="T83" i="5"/>
  <c r="T108" i="5"/>
  <c r="T293" i="5"/>
  <c r="T68" i="5"/>
  <c r="T230" i="5"/>
  <c r="T91" i="5"/>
  <c r="T28" i="5"/>
  <c r="T224" i="5"/>
  <c r="T245" i="5"/>
  <c r="T132" i="5"/>
  <c r="S240" i="5"/>
  <c r="S232" i="5"/>
  <c r="S268" i="5"/>
  <c r="S140" i="5"/>
  <c r="S252" i="5"/>
  <c r="S174" i="5"/>
  <c r="S187" i="5"/>
  <c r="S170" i="5"/>
  <c r="S154" i="5"/>
  <c r="S295" i="5"/>
  <c r="S271" i="5"/>
  <c r="S50" i="5"/>
  <c r="T89" i="5"/>
  <c r="T42" i="5"/>
  <c r="T159" i="5"/>
  <c r="T172" i="5"/>
  <c r="T126" i="5"/>
  <c r="T192" i="5"/>
  <c r="T16" i="5"/>
  <c r="T49" i="5"/>
  <c r="T100" i="5"/>
  <c r="T257" i="5"/>
  <c r="T168" i="5"/>
  <c r="T173" i="5"/>
  <c r="T44" i="5"/>
  <c r="T148" i="5"/>
  <c r="T25" i="5"/>
  <c r="T125" i="5"/>
  <c r="T123" i="5"/>
  <c r="T119" i="5"/>
  <c r="T56" i="5"/>
  <c r="T8" i="5"/>
  <c r="T21" i="5"/>
  <c r="S290" i="5"/>
  <c r="S284" i="5"/>
  <c r="S182" i="5"/>
  <c r="S167" i="5"/>
  <c r="S178" i="5"/>
  <c r="S183" i="5"/>
  <c r="S300" i="5"/>
  <c r="S105" i="5"/>
  <c r="S113" i="5"/>
  <c r="S191" i="5"/>
  <c r="S46" i="5"/>
  <c r="T78" i="5"/>
  <c r="T90" i="5"/>
  <c r="T47" i="5"/>
  <c r="T85" i="5"/>
  <c r="T150" i="5"/>
  <c r="T61" i="5"/>
  <c r="T250" i="5"/>
  <c r="T208" i="5"/>
  <c r="T152" i="5"/>
  <c r="T80" i="5"/>
  <c r="T177" i="5"/>
  <c r="T115" i="5"/>
  <c r="T188" i="5"/>
  <c r="T144" i="5"/>
  <c r="T41" i="5"/>
  <c r="T254" i="5"/>
  <c r="T99" i="5"/>
  <c r="T259" i="5"/>
  <c r="T243" i="5"/>
  <c r="T220" i="5"/>
  <c r="T107" i="5"/>
  <c r="T196" i="5"/>
  <c r="T203" i="5"/>
  <c r="T120" i="5"/>
  <c r="T72" i="5"/>
  <c r="S179" i="5"/>
  <c r="S236" i="5"/>
  <c r="S296" i="5"/>
  <c r="S195" i="5"/>
  <c r="S158" i="5"/>
  <c r="S292" i="5"/>
  <c r="S93" i="5"/>
  <c r="S280" i="5"/>
  <c r="S217" i="5"/>
  <c r="S146" i="5"/>
  <c r="S117" i="5"/>
  <c r="T171" i="5"/>
  <c r="T30" i="5"/>
  <c r="T114" i="5"/>
  <c r="T248" i="5"/>
  <c r="T244" i="5"/>
  <c r="T54" i="5"/>
  <c r="T241" i="5"/>
  <c r="T222" i="5"/>
  <c r="T131" i="5"/>
  <c r="T206" i="5"/>
  <c r="T181" i="5"/>
  <c r="T20" i="5"/>
  <c r="T161" i="5"/>
  <c r="T116" i="5"/>
  <c r="T184" i="5"/>
  <c r="T122" i="5"/>
  <c r="T96" i="5"/>
  <c r="T199" i="5"/>
  <c r="T9" i="5"/>
  <c r="T198" i="5"/>
  <c r="T242" i="5"/>
  <c r="T135" i="5"/>
  <c r="T129" i="5"/>
  <c r="S22" i="5"/>
  <c r="S207" i="5"/>
  <c r="S10" i="5"/>
  <c r="S141" i="5"/>
  <c r="S287" i="5"/>
  <c r="S81" i="5"/>
  <c r="S85" i="5"/>
  <c r="T289" i="5"/>
  <c r="T31" i="5"/>
  <c r="T200" i="5"/>
  <c r="T136" i="5"/>
  <c r="T45" i="5"/>
  <c r="T95" i="5"/>
  <c r="T32" i="5"/>
  <c r="T235" i="5"/>
  <c r="T53" i="5"/>
  <c r="T185" i="5"/>
  <c r="T127" i="5"/>
  <c r="T210" i="5"/>
  <c r="T255" i="5"/>
  <c r="T60" i="5"/>
  <c r="T12" i="5"/>
  <c r="T221" i="5"/>
  <c r="T249" i="5"/>
  <c r="T180" i="5"/>
  <c r="T247" i="5"/>
  <c r="T33" i="5"/>
  <c r="T156" i="5"/>
  <c r="T149" i="5"/>
  <c r="X156" i="5" l="1"/>
  <c r="X285" i="5"/>
  <c r="X176" i="5"/>
  <c r="X351" i="5"/>
  <c r="S351" i="5"/>
  <c r="X223" i="5"/>
  <c r="X242" i="5"/>
  <c r="X125" i="5"/>
  <c r="X139" i="5"/>
  <c r="X9" i="5"/>
  <c r="X320" i="5"/>
  <c r="S320" i="5"/>
  <c r="X76" i="5"/>
  <c r="X253" i="5"/>
  <c r="X52" i="5"/>
  <c r="X108" i="5"/>
  <c r="X133" i="5"/>
  <c r="X169" i="5"/>
  <c r="X226" i="5"/>
  <c r="X14" i="5"/>
  <c r="X48" i="5"/>
  <c r="X111" i="5"/>
  <c r="X355" i="5"/>
  <c r="S355" i="5"/>
  <c r="X261" i="5"/>
  <c r="X77" i="5"/>
  <c r="X57" i="5"/>
  <c r="X303" i="5"/>
  <c r="S303" i="5"/>
  <c r="X315" i="5"/>
  <c r="S315" i="5"/>
  <c r="X31" i="5"/>
  <c r="X86" i="5"/>
  <c r="X124" i="5"/>
  <c r="X6" i="5"/>
  <c r="X228" i="5"/>
  <c r="X164" i="5"/>
  <c r="X165" i="5"/>
  <c r="X193" i="5"/>
  <c r="X65" i="5"/>
  <c r="X69" i="5"/>
  <c r="X17" i="5"/>
  <c r="X244" i="5"/>
  <c r="X248" i="5"/>
  <c r="X143" i="5"/>
  <c r="X42" i="5"/>
  <c r="X29" i="5"/>
  <c r="X180" i="5"/>
  <c r="X319" i="5"/>
  <c r="S319" i="5"/>
  <c r="X249" i="5"/>
  <c r="X104" i="5"/>
  <c r="X221" i="5"/>
  <c r="X12" i="5"/>
  <c r="X60" i="5"/>
  <c r="X122" i="5"/>
  <c r="X251" i="5"/>
  <c r="X20" i="5"/>
  <c r="X37" i="5"/>
  <c r="X128" i="5"/>
  <c r="X88" i="5"/>
  <c r="X32" i="5"/>
  <c r="X95" i="5"/>
  <c r="X214" i="5"/>
  <c r="X241" i="5"/>
  <c r="X59" i="5"/>
  <c r="X82" i="5"/>
  <c r="X231" i="5"/>
  <c r="X289" i="5"/>
  <c r="X63" i="5"/>
  <c r="X70" i="5"/>
  <c r="X239" i="5"/>
  <c r="X72" i="5"/>
  <c r="X203" i="5"/>
  <c r="X198" i="5"/>
  <c r="X344" i="5"/>
  <c r="S344" i="5"/>
  <c r="X112" i="5"/>
  <c r="X184" i="5"/>
  <c r="X92" i="5"/>
  <c r="X189" i="5"/>
  <c r="X339" i="5"/>
  <c r="S339" i="5"/>
  <c r="X206" i="5"/>
  <c r="X127" i="5"/>
  <c r="X115" i="5"/>
  <c r="X347" i="5"/>
  <c r="S347" i="5"/>
  <c r="X131" i="5"/>
  <c r="X43" i="5"/>
  <c r="X89" i="5"/>
  <c r="X190" i="5"/>
  <c r="X200" i="5"/>
  <c r="X34" i="5"/>
  <c r="X24" i="5"/>
  <c r="X33" i="5"/>
  <c r="X238" i="5"/>
  <c r="X258" i="5"/>
  <c r="X247" i="5"/>
  <c r="X135" i="5"/>
  <c r="X307" i="5"/>
  <c r="S307" i="5"/>
  <c r="X196" i="5"/>
  <c r="X44" i="5"/>
  <c r="X107" i="5"/>
  <c r="X255" i="5"/>
  <c r="X99" i="5"/>
  <c r="X331" i="5"/>
  <c r="S331" i="5"/>
  <c r="X254" i="5"/>
  <c r="X144" i="5"/>
  <c r="X201" i="5"/>
  <c r="X188" i="5"/>
  <c r="X185" i="5"/>
  <c r="X53" i="5"/>
  <c r="X235" i="5"/>
  <c r="X80" i="5"/>
  <c r="X250" i="5"/>
  <c r="X45" i="5"/>
  <c r="X136" i="5"/>
  <c r="X126" i="5"/>
  <c r="X234" i="5"/>
  <c r="X102" i="5"/>
  <c r="X175" i="5"/>
  <c r="X101" i="5"/>
  <c r="X87" i="5"/>
  <c r="X73" i="5"/>
  <c r="X84" i="5"/>
  <c r="X8" i="5"/>
  <c r="X56" i="5"/>
  <c r="X119" i="5"/>
  <c r="X132" i="5"/>
  <c r="X245" i="5"/>
  <c r="X123" i="5"/>
  <c r="X13" i="5"/>
  <c r="X340" i="5"/>
  <c r="S340" i="5"/>
  <c r="X96" i="5"/>
  <c r="X148" i="5"/>
  <c r="X116" i="5"/>
  <c r="X161" i="5"/>
  <c r="X181" i="5"/>
  <c r="X210" i="5"/>
  <c r="X168" i="5"/>
  <c r="X293" i="5"/>
  <c r="X327" i="5"/>
  <c r="S327" i="5"/>
  <c r="X343" i="5"/>
  <c r="S343" i="5"/>
  <c r="X257" i="5"/>
  <c r="X83" i="5"/>
  <c r="X16" i="5"/>
  <c r="X152" i="5"/>
  <c r="X269" i="5"/>
  <c r="X192" i="5"/>
  <c r="X208" i="5"/>
  <c r="X215" i="5"/>
  <c r="X172" i="5"/>
  <c r="X330" i="5"/>
  <c r="S330" i="5"/>
  <c r="X256" i="5"/>
  <c r="X159" i="5"/>
  <c r="X58" i="5"/>
  <c r="X54" i="5"/>
  <c r="X149" i="5"/>
  <c r="X335" i="5"/>
  <c r="S335" i="5"/>
  <c r="X199" i="5"/>
  <c r="X224" i="5"/>
  <c r="X28" i="5"/>
  <c r="X91" i="5"/>
  <c r="X220" i="5"/>
  <c r="X243" i="5"/>
  <c r="X259" i="5"/>
  <c r="X246" i="5"/>
  <c r="X230" i="5"/>
  <c r="X68" i="5"/>
  <c r="X299" i="5"/>
  <c r="X41" i="5"/>
  <c r="X177" i="5"/>
  <c r="X277" i="5"/>
  <c r="X64" i="5"/>
  <c r="X134" i="5"/>
  <c r="X5" i="5"/>
  <c r="X61" i="5"/>
  <c r="X222" i="5"/>
  <c r="X90" i="5"/>
  <c r="X114" i="5"/>
  <c r="X35" i="5"/>
  <c r="X341" i="5"/>
  <c r="S341" i="5"/>
  <c r="X329" i="5"/>
  <c r="S329" i="5"/>
  <c r="X265" i="5"/>
  <c r="X62" i="5"/>
  <c r="X171" i="5"/>
  <c r="X23" i="5"/>
  <c r="X129" i="5"/>
  <c r="X120" i="5"/>
  <c r="X21" i="5"/>
  <c r="X40" i="5"/>
  <c r="X103" i="5"/>
  <c r="X311" i="5"/>
  <c r="S311" i="5"/>
  <c r="X218" i="5"/>
  <c r="X25" i="5"/>
  <c r="X211" i="5"/>
  <c r="X173" i="5"/>
  <c r="X100" i="5"/>
  <c r="X49" i="5"/>
  <c r="X36" i="5"/>
  <c r="X160" i="5"/>
  <c r="X323" i="5"/>
  <c r="S323" i="5"/>
  <c r="X47" i="5"/>
  <c r="X150" i="5"/>
  <c r="X163" i="5"/>
  <c r="X78" i="5"/>
  <c r="X74" i="5"/>
  <c r="X308" i="5"/>
  <c r="S308" i="5"/>
  <c r="X30" i="5"/>
  <c r="X356" i="5"/>
  <c r="S356" i="5"/>
  <c r="H42" i="6"/>
  <c r="D42" i="6" s="1"/>
  <c r="G68" i="6"/>
  <c r="H68" i="6" s="1"/>
  <c r="D68" i="6" s="1"/>
  <c r="H29" i="6"/>
  <c r="C29" i="6" s="1"/>
  <c r="H52" i="6"/>
  <c r="D52" i="6" s="1"/>
  <c r="H46" i="6"/>
  <c r="D46" i="6" s="1"/>
  <c r="H31" i="6"/>
  <c r="C31" i="6" s="1"/>
  <c r="H30" i="6"/>
  <c r="F69" i="6"/>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0" i="6"/>
  <c r="C44" i="6"/>
  <c r="S231" i="5"/>
  <c r="S52" i="5"/>
  <c r="S165" i="5"/>
  <c r="S17" i="5"/>
  <c r="S249" i="5"/>
  <c r="S95" i="5"/>
  <c r="S198" i="5"/>
  <c r="S127" i="5"/>
  <c r="S34" i="5"/>
  <c r="S196" i="5"/>
  <c r="S99" i="5"/>
  <c r="S235" i="5"/>
  <c r="S175" i="5"/>
  <c r="S132" i="5"/>
  <c r="S161" i="5"/>
  <c r="S83" i="5"/>
  <c r="S54" i="5"/>
  <c r="S68" i="5"/>
  <c r="S277" i="5"/>
  <c r="S61" i="5"/>
  <c r="S35" i="5"/>
  <c r="S173" i="5"/>
  <c r="S30" i="5"/>
  <c r="S156" i="5"/>
  <c r="S223" i="5"/>
  <c r="S9" i="5"/>
  <c r="S226" i="5"/>
  <c r="S124" i="5"/>
  <c r="S42" i="5"/>
  <c r="S60" i="5"/>
  <c r="S37" i="5"/>
  <c r="S82" i="5"/>
  <c r="S70" i="5"/>
  <c r="S92" i="5"/>
  <c r="S43" i="5"/>
  <c r="S258" i="5"/>
  <c r="S201" i="5"/>
  <c r="S136" i="5"/>
  <c r="S84" i="5"/>
  <c r="S293" i="5"/>
  <c r="S192" i="5"/>
  <c r="S224" i="5"/>
  <c r="S243" i="5"/>
  <c r="S120" i="5"/>
  <c r="S218" i="5"/>
  <c r="S193" i="5"/>
  <c r="S29" i="5"/>
  <c r="S104" i="5"/>
  <c r="S128" i="5"/>
  <c r="S115" i="5"/>
  <c r="S89" i="5"/>
  <c r="S247" i="5"/>
  <c r="S44" i="5"/>
  <c r="S188" i="5"/>
  <c r="S126" i="5"/>
  <c r="S101" i="5"/>
  <c r="S245" i="5"/>
  <c r="S181" i="5"/>
  <c r="S16" i="5"/>
  <c r="S256" i="5"/>
  <c r="S28" i="5"/>
  <c r="S299" i="5"/>
  <c r="S64" i="5"/>
  <c r="S171" i="5"/>
  <c r="S100" i="5"/>
  <c r="S285" i="5"/>
  <c r="S242" i="5"/>
  <c r="S108" i="5"/>
  <c r="S14" i="5"/>
  <c r="S261" i="5"/>
  <c r="S6" i="5"/>
  <c r="S244" i="5"/>
  <c r="S122" i="5"/>
  <c r="S214" i="5"/>
  <c r="S239" i="5"/>
  <c r="S189" i="5"/>
  <c r="S24" i="5"/>
  <c r="S80" i="5"/>
  <c r="S8" i="5"/>
  <c r="S96" i="5"/>
  <c r="S208" i="5"/>
  <c r="S149" i="5"/>
  <c r="S259" i="5"/>
  <c r="S222" i="5"/>
  <c r="S78" i="5"/>
  <c r="S133" i="5"/>
  <c r="S77" i="5"/>
  <c r="S65" i="5"/>
  <c r="S180" i="5"/>
  <c r="S251" i="5"/>
  <c r="S241" i="5"/>
  <c r="S289" i="5"/>
  <c r="S190" i="5"/>
  <c r="S107" i="5"/>
  <c r="S250" i="5"/>
  <c r="S56" i="5"/>
  <c r="S123" i="5"/>
  <c r="S152" i="5"/>
  <c r="S246" i="5"/>
  <c r="S90" i="5"/>
  <c r="S23" i="5"/>
  <c r="S25" i="5"/>
  <c r="S47" i="5"/>
  <c r="S176" i="5"/>
  <c r="S125" i="5"/>
  <c r="S76" i="5"/>
  <c r="S48" i="5"/>
  <c r="S31" i="5"/>
  <c r="S228" i="5"/>
  <c r="S248" i="5"/>
  <c r="S221" i="5"/>
  <c r="S88" i="5"/>
  <c r="S72" i="5"/>
  <c r="S112" i="5"/>
  <c r="S33" i="5"/>
  <c r="S135" i="5"/>
  <c r="S254" i="5"/>
  <c r="S185" i="5"/>
  <c r="S234" i="5"/>
  <c r="S87" i="5"/>
  <c r="S148" i="5"/>
  <c r="S210" i="5"/>
  <c r="S215" i="5"/>
  <c r="S159" i="5"/>
  <c r="S91" i="5"/>
  <c r="S41" i="5"/>
  <c r="S134" i="5"/>
  <c r="S40" i="5"/>
  <c r="S49" i="5"/>
  <c r="S20" i="5"/>
  <c r="S184" i="5"/>
  <c r="S206" i="5"/>
  <c r="S200" i="5"/>
  <c r="S238" i="5"/>
  <c r="S255" i="5"/>
  <c r="S53" i="5"/>
  <c r="S102" i="5"/>
  <c r="S73" i="5"/>
  <c r="S116" i="5"/>
  <c r="S257" i="5"/>
  <c r="S269" i="5"/>
  <c r="S58" i="5"/>
  <c r="S230" i="5"/>
  <c r="S177" i="5"/>
  <c r="S5" i="5"/>
  <c r="S265" i="5"/>
  <c r="S129" i="5"/>
  <c r="S211" i="5"/>
  <c r="S36" i="5"/>
  <c r="S62" i="5"/>
  <c r="S160" i="5"/>
  <c r="S21" i="5"/>
  <c r="S139" i="5"/>
  <c r="S253" i="5"/>
  <c r="S169" i="5"/>
  <c r="S111" i="5"/>
  <c r="S57" i="5"/>
  <c r="S86" i="5"/>
  <c r="S164" i="5"/>
  <c r="S69" i="5"/>
  <c r="S143" i="5"/>
  <c r="S12" i="5"/>
  <c r="S32" i="5"/>
  <c r="S59" i="5"/>
  <c r="S63" i="5"/>
  <c r="S203" i="5"/>
  <c r="S131" i="5"/>
  <c r="S144" i="5"/>
  <c r="S45" i="5"/>
  <c r="S119" i="5"/>
  <c r="S13" i="5"/>
  <c r="S168" i="5"/>
  <c r="S172" i="5"/>
  <c r="S199" i="5"/>
  <c r="S220" i="5"/>
  <c r="S114" i="5"/>
  <c r="S103" i="5"/>
  <c r="S150" i="5"/>
  <c r="S163" i="5"/>
  <c r="S74" i="5"/>
  <c r="D29" i="6" l="1"/>
  <c r="C52" i="6"/>
  <c r="C46" i="6"/>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D55" i="6"/>
  <c r="C55" i="6"/>
  <c r="D56" i="6"/>
  <c r="C56"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<sst xmlns="http://schemas.openxmlformats.org/spreadsheetml/2006/main" count="23459" uniqueCount="15853">
  <si>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</si>
  <si>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</si>
  <si>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</si>
  <si>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</si>
  <si>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</si>
  <si>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</si>
  <si>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</si>
  <si>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</si>
  <si>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</si>
  <si>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</si>
  <si>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</si>
  <si>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</si>
  <si>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</si>
  <si>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</si>
  <si>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</si>
  <si>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</si>
  <si>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</si>
  <si>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</si>
  <si>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</si>
  <si>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</si>
  <si>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</si>
  <si>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</si>
  <si>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</si>
  <si>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</si>
  <si>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</si>
  <si>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</si>
  <si>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</si>
  <si>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</si>
  <si>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</si>
  <si>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</si>
  <si>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</si>
  <si>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</si>
  <si>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</si>
  <si>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</si>
  <si>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</si>
  <si>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</si>
  <si>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</si>
  <si>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</si>
  <si>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</si>
  <si>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</si>
  <si>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</si>
  <si>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</si>
  <si>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</si>
  <si>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</si>
  <si>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</si>
  <si>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</si>
  <si>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</si>
  <si>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</si>
  <si>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</si>
  <si>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</si>
  <si>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</si>
  <si>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</si>
  <si>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</si>
  <si>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</si>
  <si>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</si>
  <si>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</si>
  <si>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</si>
  <si>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</si>
  <si>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</si>
  <si>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</si>
  <si>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</si>
  <si>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</si>
  <si>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</si>
  <si>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</si>
  <si>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</si>
  <si>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</si>
  <si>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</si>
  <si>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</si>
  <si>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</si>
  <si>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</si>
  <si>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</si>
  <si>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</si>
  <si>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</si>
  <si>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</si>
  <si>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</si>
  <si>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</si>
  <si>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</si>
  <si>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</si>
  <si>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</si>
  <si>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</si>
  <si>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</si>
  <si>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</si>
  <si>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</si>
  <si>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</si>
  <si>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</si>
  <si>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</si>
  <si>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</si>
  <si>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</si>
  <si>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</si>
  <si>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</si>
  <si>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</si>
  <si>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</si>
  <si>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</si>
  <si>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</si>
  <si>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</si>
  <si>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</si>
  <si>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</si>
  <si>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</si>
  <si>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</si>
  <si>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</si>
  <si>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</si>
  <si>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</si>
  <si>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</si>
  <si>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</si>
  <si>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</si>
  <si>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</si>
  <si>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</si>
  <si>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</si>
  <si>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</si>
  <si>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</si>
  <si>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</si>
  <si>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</si>
  <si>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</si>
  <si>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</si>
  <si>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</si>
  <si>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</si>
  <si>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</si>
  <si>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</si>
  <si>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</si>
  <si>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</si>
  <si>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</si>
  <si>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</si>
  <si>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</si>
  <si>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</si>
  <si>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</si>
  <si>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</si>
  <si>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</si>
  <si>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</si>
  <si>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</si>
  <si>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</si>
  <si>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</si>
  <si>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</si>
  <si>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</si>
  <si>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</si>
  <si>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</si>
  <si>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</si>
  <si>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</si>
  <si>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</si>
  <si>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</si>
  <si>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</si>
  <si>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</si>
  <si>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</si>
  <si>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</si>
  <si>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</si>
  <si>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</si>
  <si>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</si>
  <si>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</si>
  <si>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</si>
  <si>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</si>
  <si>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</si>
  <si>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</si>
  <si>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</si>
  <si>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</si>
  <si>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</si>
  <si>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</si>
  <si>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</si>
  <si>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</si>
  <si>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</si>
  <si>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</si>
  <si>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</si>
  <si>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</si>
  <si>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</si>
  <si>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</si>
  <si>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</si>
  <si>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</si>
  <si>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</si>
  <si>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</si>
  <si>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</si>
  <si>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</si>
  <si>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</si>
  <si>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</si>
  <si>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</si>
  <si>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</si>
  <si>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</si>
  <si>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</si>
  <si>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</si>
  <si>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</si>
  <si>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</si>
  <si>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</si>
  <si>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</si>
  <si>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</si>
  <si>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</si>
  <si>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</si>
  <si>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</si>
  <si>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</si>
  <si>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</si>
  <si>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</si>
  <si>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</si>
  <si>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</si>
  <si>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</si>
  <si>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</si>
  <si>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</si>
  <si>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</si>
  <si>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</si>
  <si>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</si>
  <si>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</si>
  <si>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</si>
  <si>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</si>
  <si>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</si>
  <si>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</si>
  <si>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</si>
  <si>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</si>
  <si>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</si>
  <si>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</si>
  <si>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</si>
  <si>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</si>
  <si>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</si>
  <si>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</si>
  <si>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</si>
  <si>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</si>
  <si>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</si>
  <si>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</si>
  <si>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</si>
  <si>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</si>
  <si>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</si>
  <si>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</si>
  <si>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</si>
  <si>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</si>
  <si>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</si>
  <si>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</si>
  <si>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</si>
  <si>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</si>
  <si>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</si>
  <si>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</si>
  <si>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</si>
  <si>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</si>
  <si>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</si>
  <si>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</si>
  <si>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</si>
  <si>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</si>
  <si>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</si>
  <si>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</si>
  <si>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</si>
  <si>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</si>
  <si>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</si>
  <si>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</si>
  <si>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</si>
  <si>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</si>
  <si>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</si>
  <si>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</si>
  <si>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</si>
  <si>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</si>
  <si>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</si>
  <si>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</si>
  <si>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</si>
  <si>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</si>
  <si>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</si>
  <si>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</si>
  <si>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</si>
  <si>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</si>
  <si>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</si>
  <si>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</si>
  <si>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</si>
  <si>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</si>
  <si>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</si>
  <si>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</si>
  <si>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</si>
  <si>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</si>
  <si>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</si>
  <si>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</si>
  <si>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</si>
  <si>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</si>
  <si>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</si>
  <si>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</si>
  <si>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</si>
  <si>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</si>
  <si>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</si>
  <si>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</si>
  <si>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</si>
  <si>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</si>
  <si>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</si>
  <si>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</si>
  <si>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</si>
  <si>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</si>
  <si>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</si>
  <si>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</si>
  <si>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</si>
  <si>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</si>
  <si>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</si>
  <si>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</si>
  <si>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</si>
  <si>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</si>
  <si>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</si>
  <si>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</si>
  <si>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</si>
  <si>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</si>
  <si>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</si>
  <si>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</si>
  <si>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</si>
  <si>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</si>
  <si>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</si>
  <si>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</si>
  <si>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</si>
  <si>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</si>
  <si>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</si>
  <si>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</si>
  <si>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</si>
  <si>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</si>
  <si>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</si>
  <si>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</si>
  <si>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</si>
  <si>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</si>
  <si>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</si>
  <si>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</si>
  <si>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</si>
  <si>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</si>
  <si>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</si>
  <si>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</si>
  <si>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</si>
  <si>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</si>
  <si>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</si>
  <si>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</si>
  <si>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</si>
  <si>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</si>
  <si>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</si>
  <si>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</si>
  <si>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</si>
  <si>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</si>
  <si>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</si>
  <si>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</si>
  <si>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</si>
  <si>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</si>
  <si>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</si>
  <si>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</si>
  <si>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</si>
  <si>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</si>
  <si>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</si>
  <si>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</si>
  <si>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</si>
  <si>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</si>
  <si>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</si>
  <si>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</si>
  <si>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</si>
  <si>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</si>
  <si>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</si>
  <si>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</si>
  <si>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</si>
  <si>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</si>
  <si>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</si>
  <si>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</si>
  <si>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</si>
  <si>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</si>
  <si>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</si>
  <si>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</si>
  <si>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</si>
  <si>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</si>
  <si>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</si>
  <si>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</si>
  <si>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</si>
  <si>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</si>
  <si>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</si>
  <si>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</si>
  <si>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</si>
  <si>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</si>
  <si>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</si>
  <si>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</si>
  <si>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</si>
  <si>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</si>
  <si>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</si>
  <si>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</si>
  <si>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</si>
  <si>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</si>
  <si>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</si>
  <si>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</si>
  <si>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</si>
  <si>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</si>
  <si>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</si>
  <si>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</si>
  <si>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</si>
  <si>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</si>
  <si>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</si>
  <si>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</si>
  <si>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</si>
  <si>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</si>
  <si>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</si>
  <si>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</si>
  <si>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</si>
  <si>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</si>
  <si>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</si>
  <si>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</si>
  <si>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</si>
  <si>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</si>
  <si>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</si>
  <si>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</si>
  <si>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</si>
  <si>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</si>
  <si>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</si>
  <si>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</si>
  <si>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</si>
  <si>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</si>
  <si>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</si>
  <si>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</si>
  <si>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</si>
  <si>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</si>
  <si>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</si>
  <si>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</si>
  <si>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</si>
  <si>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</si>
  <si>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</si>
  <si>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</si>
  <si>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</si>
  <si>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</si>
  <si>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</si>
  <si>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</si>
  <si>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</si>
  <si>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</si>
  <si>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</si>
  <si>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</si>
  <si>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</si>
  <si>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</si>
  <si>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</si>
  <si>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</si>
  <si>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</si>
  <si>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</si>
  <si>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</si>
  <si>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</si>
  <si>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</si>
  <si>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</si>
  <si>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</si>
  <si>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</si>
  <si>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</si>
  <si>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</si>
  <si>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</si>
  <si>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</si>
  <si>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</si>
  <si>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</si>
  <si>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</si>
  <si>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</si>
  <si>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</si>
  <si>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</si>
  <si>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</si>
  <si>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</si>
  <si>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</si>
  <si>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</si>
  <si>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</si>
  <si>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</si>
  <si>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</si>
  <si>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</si>
  <si>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</si>
  <si>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</si>
  <si>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</si>
  <si>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</si>
  <si>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</si>
  <si>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</si>
  <si>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</si>
  <si>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</si>
  <si>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</si>
  <si>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</si>
  <si>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</si>
  <si>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</si>
  <si>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</si>
  <si>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</si>
  <si>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</si>
  <si>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</si>
  <si>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</si>
  <si>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</si>
  <si>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</si>
  <si>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</si>
  <si>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</si>
  <si>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</si>
  <si>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</si>
  <si>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</si>
  <si>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</si>
  <si>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</si>
  <si>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</si>
  <si>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</si>
  <si>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</si>
  <si>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</si>
  <si>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</si>
  <si>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</si>
  <si>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</si>
  <si>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</si>
  <si>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</si>
  <si>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</si>
  <si>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</si>
  <si>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</si>
  <si>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</si>
  <si>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</si>
  <si>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</si>
  <si>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</si>
  <si>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</si>
  <si>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</si>
  <si>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</si>
  <si>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</si>
  <si>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</si>
  <si>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</si>
  <si>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</si>
  <si>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</si>
  <si>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</si>
  <si>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</si>
  <si>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</si>
  <si>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</si>
  <si>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</si>
  <si>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</si>
  <si>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</si>
  <si>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</si>
  <si>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</si>
  <si>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</si>
  <si>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</si>
  <si>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</si>
  <si>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</si>
  <si>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</si>
  <si>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</si>
  <si>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</si>
  <si>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</si>
  <si>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</si>
  <si>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</si>
  <si>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</si>
  <si>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</si>
  <si>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</si>
  <si>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</si>
  <si>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</si>
  <si>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</si>
  <si>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</si>
  <si>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</si>
  <si>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</si>
  <si>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</si>
  <si>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</si>
  <si>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</si>
  <si>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</si>
  <si>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</si>
  <si>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</si>
  <si>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</si>
  <si>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</si>
  <si>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</si>
  <si>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</si>
  <si>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</si>
  <si>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</si>
  <si>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</si>
  <si>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</si>
  <si>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</si>
  <si>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</si>
  <si>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</si>
  <si>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</si>
  <si>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</si>
  <si>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</si>
  <si>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</si>
  <si>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</si>
  <si>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</si>
  <si>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</si>
  <si>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</si>
  <si>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</si>
  <si>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</si>
  <si>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</si>
  <si>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</si>
  <si>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</si>
  <si>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</si>
  <si>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</si>
  <si>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</si>
  <si>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</si>
  <si>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</si>
  <si>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</si>
  <si>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</si>
  <si>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</si>
  <si>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</si>
  <si>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</si>
  <si>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</si>
  <si>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</si>
  <si>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</si>
  <si>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</si>
  <si>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</si>
  <si>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</si>
  <si>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</si>
  <si>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</si>
  <si>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</si>
  <si>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</si>
  <si>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</si>
  <si>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</si>
  <si>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</si>
  <si>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</si>
  <si>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</si>
  <si>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</si>
  <si>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</si>
  <si>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</si>
  <si>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</si>
  <si>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</si>
  <si>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</si>
  <si>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</si>
  <si>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</si>
  <si>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</si>
  <si>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</si>
  <si>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</si>
  <si>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</si>
  <si>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</si>
  <si>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</si>
  <si>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</si>
  <si>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</si>
  <si>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</si>
  <si>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</si>
  <si>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</si>
  <si>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</si>
  <si>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</si>
  <si>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</si>
  <si>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</si>
  <si>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</si>
  <si>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</si>
  <si>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</si>
  <si>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</si>
  <si>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</si>
  <si>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</si>
  <si>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</si>
  <si>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</si>
  <si>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</si>
  <si>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</si>
  <si>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</si>
  <si>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</si>
  <si>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</si>
  <si>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</si>
  <si>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</si>
  <si>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</si>
  <si>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</si>
  <si>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</si>
  <si>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</si>
  <si>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</si>
  <si>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</si>
  <si>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</si>
  <si>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</si>
  <si>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</si>
  <si>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</si>
  <si>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</si>
  <si>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</si>
  <si>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</si>
  <si>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</si>
  <si>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</si>
  <si>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</si>
  <si>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</si>
  <si>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</si>
  <si>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</si>
  <si>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</si>
  <si>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</si>
  <si>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</si>
  <si>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</si>
  <si>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</si>
  <si>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</si>
  <si>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</si>
  <si>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</si>
  <si>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</si>
  <si>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</si>
  <si>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</si>
  <si>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</si>
  <si>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</si>
  <si>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</si>
  <si>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</si>
  <si>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</si>
  <si>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</si>
  <si>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</si>
  <si>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</si>
  <si>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</si>
  <si>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</si>
  <si>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</si>
  <si>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</si>
  <si>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</si>
  <si>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</si>
  <si>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</si>
  <si>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</si>
  <si>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</si>
  <si>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</si>
  <si>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</si>
  <si>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</si>
  <si>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</si>
  <si>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</si>
  <si>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</si>
  <si>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</si>
  <si>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</si>
  <si>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</si>
  <si>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</si>
  <si>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</si>
  <si>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</si>
  <si>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</si>
  <si>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</si>
  <si>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</si>
  <si>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</si>
  <si>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</si>
  <si>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</si>
  <si>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</si>
  <si>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</si>
  <si>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</si>
  <si>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</si>
  <si>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</si>
  <si>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</si>
  <si>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</si>
  <si>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</si>
  <si>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</si>
  <si>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</si>
  <si>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</si>
  <si>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</si>
  <si>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</si>
  <si>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</si>
  <si>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</si>
  <si>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</si>
  <si>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</si>
  <si>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</si>
  <si>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</si>
  <si>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</si>
  <si>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</si>
  <si>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</si>
  <si>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</si>
  <si>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</si>
  <si>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</si>
  <si>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</si>
  <si>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</si>
  <si>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</si>
  <si>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</si>
  <si>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</si>
  <si>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</si>
  <si>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</si>
  <si>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</si>
  <si>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</si>
  <si>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</si>
  <si>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</si>
  <si>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</si>
  <si>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</si>
  <si>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</si>
  <si>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</si>
  <si>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</si>
  <si>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</si>
  <si>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</si>
  <si>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</si>
  <si>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</si>
  <si>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</si>
  <si>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</si>
  <si>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</si>
  <si>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</si>
  <si>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</si>
  <si>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</si>
  <si>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</si>
  <si>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</si>
  <si>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</si>
  <si>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</si>
  <si>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</si>
  <si>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</si>
  <si>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</si>
  <si>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</si>
  <si>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</si>
  <si>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</si>
  <si>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</si>
  <si>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</si>
  <si>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</si>
  <si>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</si>
  <si>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</si>
  <si>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</si>
  <si>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</si>
  <si>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</si>
  <si>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</si>
  <si>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</si>
  <si>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</si>
  <si>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</si>
  <si>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</si>
  <si>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</si>
  <si>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</si>
  <si>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</si>
  <si>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</si>
  <si>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</si>
  <si>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</si>
  <si>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</si>
  <si>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</si>
  <si>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</si>
  <si>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</si>
  <si>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</si>
  <si>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</si>
  <si>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</si>
  <si>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</si>
  <si>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</si>
  <si>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</si>
  <si>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</si>
  <si>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</si>
  <si>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</si>
  <si>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</si>
  <si>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</si>
  <si>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</si>
  <si>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</si>
  <si>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</si>
  <si>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</si>
  <si>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</si>
  <si>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</si>
  <si>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</si>
  <si>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</si>
  <si>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</si>
  <si>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</si>
  <si>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</si>
  <si>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</si>
  <si>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</si>
  <si>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</si>
  <si>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</si>
  <si>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</si>
  <si>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</si>
  <si>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</si>
  <si>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</si>
  <si>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</si>
  <si>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</si>
  <si>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</si>
  <si>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</si>
  <si>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</si>
  <si>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</si>
  <si>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</si>
  <si>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</si>
  <si>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</si>
  <si>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</si>
  <si>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</si>
  <si>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</si>
  <si>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</si>
  <si>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</si>
  <si>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</si>
  <si>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</si>
  <si>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</si>
  <si>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</si>
  <si>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</si>
  <si>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</si>
  <si>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</si>
  <si>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</si>
  <si>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</si>
  <si>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</si>
  <si>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</si>
  <si>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</si>
  <si>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</si>
  <si>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</si>
  <si>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</si>
  <si>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</si>
  <si>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</si>
  <si>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</si>
  <si>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</si>
  <si>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</si>
  <si>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</si>
  <si>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</si>
  <si>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</si>
  <si>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</si>
  <si>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</si>
  <si>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</si>
  <si>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</si>
  <si>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</si>
  <si>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</si>
  <si>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</si>
  <si>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</si>
  <si>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</si>
  <si>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</si>
  <si>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</si>
  <si>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</si>
  <si>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</si>
  <si>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</si>
  <si>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</si>
  <si>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</si>
  <si>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</si>
  <si>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</si>
  <si>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</si>
  <si>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</si>
  <si>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</si>
  <si>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</si>
  <si>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</si>
  <si>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</si>
  <si>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</si>
  <si>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</si>
  <si>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</si>
  <si>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</si>
  <si>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</si>
  <si>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</si>
  <si>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</si>
  <si>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</si>
  <si>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</si>
  <si>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</si>
  <si>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</si>
  <si>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</si>
  <si>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</si>
  <si>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</si>
  <si>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</si>
  <si>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</si>
  <si>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</si>
  <si>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</si>
  <si>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</si>
  <si>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</si>
  <si>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</si>
  <si>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</si>
  <si>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</si>
  <si>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</si>
  <si>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</si>
  <si>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</si>
  <si>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</si>
  <si>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</si>
  <si>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</si>
  <si>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</si>
  <si>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</si>
  <si>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</si>
  <si>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</si>
  <si>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</si>
  <si>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</si>
  <si>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</si>
  <si>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</si>
  <si>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</si>
  <si>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</si>
  <si>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</si>
  <si>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</si>
  <si>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</si>
  <si>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</si>
  <si>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</si>
  <si>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</si>
  <si>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</si>
  <si>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</si>
  <si>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</si>
  <si>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</si>
  <si>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</si>
  <si>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</si>
  <si>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</si>
  <si>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</si>
  <si>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</si>
  <si>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</si>
  <si>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</si>
  <si>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</si>
  <si>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</si>
  <si>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</si>
  <si>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</si>
  <si>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</si>
  <si>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</si>
  <si>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</si>
  <si>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</si>
  <si>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</si>
  <si>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</si>
  <si>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</si>
  <si>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</si>
  <si>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</si>
  <si>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</si>
  <si>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</si>
  <si>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</si>
  <si>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</si>
  <si>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</si>
  <si>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</si>
  <si>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</si>
  <si>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</si>
  <si>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</si>
  <si>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</si>
  <si>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</si>
  <si>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</si>
  <si>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</si>
  <si>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</si>
  <si>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</si>
  <si>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</si>
  <si>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</si>
  <si>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</si>
  <si>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</si>
  <si>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</si>
  <si>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</si>
  <si>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</si>
  <si>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</si>
  <si>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</si>
  <si>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</si>
  <si>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</si>
  <si>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</si>
  <si>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</si>
  <si>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</si>
  <si>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</si>
  <si>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</si>
  <si>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</si>
  <si>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</si>
  <si>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</si>
  <si>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</si>
  <si>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</si>
  <si>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</si>
  <si>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</si>
  <si>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</si>
  <si>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</si>
  <si>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</si>
  <si>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</si>
  <si>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</si>
  <si>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</si>
  <si>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</si>
  <si>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</si>
  <si>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</si>
  <si>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</si>
  <si>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</si>
  <si>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</si>
  <si>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</si>
  <si>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</si>
  <si>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</si>
  <si>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</si>
  <si>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</si>
  <si>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</si>
  <si>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</si>
  <si>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</si>
  <si>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</si>
  <si>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</si>
  <si>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</si>
  <si>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</si>
  <si>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</si>
  <si>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</si>
  <si>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</si>
  <si>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</si>
  <si>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</si>
  <si>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</si>
  <si>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</si>
  <si>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</si>
  <si>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</si>
  <si>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</si>
  <si>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</si>
  <si>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</si>
  <si>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</si>
  <si>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</si>
  <si>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</si>
  <si>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</si>
  <si>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</si>
  <si>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</si>
  <si>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</si>
  <si>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</si>
  <si>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</si>
  <si>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</si>
  <si>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</si>
  <si>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</si>
  <si>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</si>
  <si>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</si>
  <si>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</si>
  <si>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</si>
  <si>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</si>
  <si>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</si>
  <si>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</si>
  <si>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</si>
  <si>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</si>
  <si>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</si>
  <si>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</si>
  <si>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</si>
  <si>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</si>
  <si>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</si>
  <si>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</si>
  <si>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</si>
  <si>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</si>
  <si>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</si>
  <si>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</si>
  <si>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</si>
  <si>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</si>
  <si>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</si>
  <si>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</si>
  <si>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</si>
  <si>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</si>
  <si>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</si>
  <si>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</si>
  <si>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</si>
  <si>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</si>
  <si>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</si>
  <si>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</si>
  <si>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</si>
  <si>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</si>
  <si>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</si>
  <si>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</si>
  <si>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</si>
  <si>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</si>
  <si>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</si>
  <si>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</si>
  <si>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</si>
  <si>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</si>
  <si>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</si>
  <si>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</si>
  <si>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</si>
  <si>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</si>
  <si>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</si>
  <si>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</si>
  <si>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</si>
  <si>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</si>
  <si>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</si>
  <si>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</si>
  <si>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</si>
  <si>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</si>
  <si>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</si>
  <si>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</si>
  <si>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</si>
  <si>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</si>
  <si>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</si>
  <si>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</si>
  <si>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</si>
  <si>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</si>
  <si>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</si>
  <si>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</si>
  <si>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</si>
  <si>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</si>
  <si>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</si>
  <si>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</si>
  <si>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</si>
  <si>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</si>
  <si>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</si>
  <si>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</si>
  <si>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</si>
  <si>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</si>
  <si>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</si>
  <si>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</si>
  <si>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</si>
  <si>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</si>
  <si>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</si>
  <si>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</si>
  <si>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</si>
  <si>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</si>
  <si>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</si>
  <si>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</si>
  <si>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</si>
  <si>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</si>
  <si>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</si>
  <si>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</si>
  <si>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</si>
  <si>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</si>
  <si>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</si>
  <si>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</si>
  <si>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</si>
  <si>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</si>
  <si>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</si>
  <si>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</si>
  <si>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</si>
  <si>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</si>
  <si>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</si>
  <si>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</si>
  <si>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</si>
  <si>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</si>
  <si>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</si>
  <si>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</si>
  <si>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</si>
  <si>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</si>
  <si>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</si>
  <si>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</si>
  <si>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</si>
  <si>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</si>
  <si>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</si>
  <si>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</si>
  <si>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</si>
  <si>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</si>
  <si>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</si>
  <si>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</si>
  <si>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</si>
  <si>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</si>
  <si>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</si>
  <si>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</si>
  <si>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</si>
  <si>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</si>
  <si>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</si>
  <si>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</si>
  <si>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</si>
  <si>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</si>
  <si>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</si>
  <si>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</si>
  <si>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</si>
  <si>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</si>
  <si>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</si>
  <si>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</si>
  <si>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</si>
  <si>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</si>
  <si>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</si>
  <si>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</si>
  <si>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</si>
  <si>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</si>
  <si>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</si>
  <si>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</si>
  <si>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</si>
  <si>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</si>
  <si>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</si>
  <si>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</si>
  <si>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</si>
  <si>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</si>
  <si>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</si>
  <si>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</si>
  <si>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</si>
  <si>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</si>
  <si>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</si>
  <si>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</si>
  <si>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</si>
  <si>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</si>
  <si>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</si>
  <si>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</si>
  <si>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</si>
  <si>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</si>
  <si>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</si>
  <si>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</si>
  <si>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</si>
  <si>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</si>
  <si>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</si>
  <si>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</si>
  <si>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</si>
  <si>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</si>
  <si>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</si>
  <si>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</si>
  <si>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</si>
  <si>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</si>
  <si>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</si>
  <si>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</si>
  <si>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</si>
  <si>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</si>
  <si>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</si>
  <si>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</si>
  <si>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</si>
  <si>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</si>
  <si>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</si>
  <si>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</si>
  <si>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</si>
  <si>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</si>
  <si>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</si>
  <si>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</si>
  <si>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</si>
  <si>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</si>
  <si>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</si>
  <si>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</si>
  <si>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</si>
  <si>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</si>
  <si>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</si>
  <si>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</si>
  <si>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</si>
  <si>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</si>
  <si>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</si>
  <si>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</si>
  <si>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</si>
  <si>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</si>
  <si>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</si>
  <si>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</si>
  <si>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</si>
  <si>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</si>
  <si>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</si>
  <si>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</si>
  <si>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</si>
  <si>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</si>
  <si>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</si>
  <si>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</si>
  <si>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</si>
  <si>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</si>
  <si>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</si>
  <si>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</si>
  <si>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</si>
  <si>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</si>
  <si>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</si>
  <si>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</si>
  <si>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</si>
  <si>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</si>
  <si>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</si>
  <si>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</si>
  <si>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</si>
  <si>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</si>
  <si>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</si>
  <si>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</si>
  <si>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</si>
  <si>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</si>
  <si>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</si>
  <si>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</si>
  <si>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</si>
  <si>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</si>
  <si>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</si>
  <si>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</si>
  <si>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</si>
  <si>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</si>
  <si>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</si>
  <si>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</si>
  <si>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</si>
  <si>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</si>
  <si>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</si>
  <si>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</si>
  <si>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</si>
  <si>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</si>
  <si>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</si>
  <si>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</si>
  <si>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</si>
  <si>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</si>
  <si>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</si>
  <si>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</si>
  <si>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</si>
  <si>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</si>
  <si>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</si>
  <si>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</si>
  <si>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</si>
  <si>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</si>
  <si>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</si>
  <si>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</si>
  <si>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</si>
  <si>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</si>
  <si>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</si>
  <si>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</si>
  <si>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</si>
  <si>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</si>
  <si>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</si>
  <si>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</si>
  <si>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</si>
  <si>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</si>
  <si>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</si>
  <si>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</si>
  <si>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</si>
  <si>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</si>
  <si>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</si>
  <si>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</si>
  <si>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</si>
  <si>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</si>
  <si>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</si>
  <si>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</si>
  <si>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</si>
  <si>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</si>
  <si>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</si>
  <si>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</si>
  <si>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</si>
  <si>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</si>
  <si>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</si>
  <si>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</si>
  <si>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</si>
  <si>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</si>
  <si>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</si>
  <si>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</si>
  <si>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</si>
  <si>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</si>
  <si>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</si>
  <si>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</si>
  <si>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</si>
  <si>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</si>
  <si>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</si>
  <si>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</si>
  <si>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</si>
  <si>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</si>
  <si>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</si>
  <si>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</si>
  <si>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</si>
  <si>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</si>
  <si>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</si>
  <si>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</si>
  <si>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</si>
  <si>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</si>
  <si>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</si>
  <si>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</si>
  <si>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</si>
  <si>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</si>
  <si>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</si>
  <si>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</si>
  <si>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</si>
  <si>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</si>
  <si>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</si>
  <si>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</si>
  <si>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</si>
  <si>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</si>
  <si>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</si>
  <si>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</si>
  <si>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</si>
  <si>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</si>
  <si>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</si>
  <si>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</si>
  <si>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</si>
  <si>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</si>
  <si>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</si>
  <si>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</si>
  <si>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</si>
  <si>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</si>
  <si>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</si>
  <si>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</si>
  <si>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</si>
  <si>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</si>
  <si>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</si>
  <si>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</si>
  <si>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</si>
  <si>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</si>
  <si>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</si>
  <si>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</si>
  <si>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</si>
  <si>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</si>
  <si>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</si>
  <si>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</si>
  <si>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</si>
  <si>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</si>
  <si>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</si>
  <si>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</si>
  <si>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</si>
  <si>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</si>
  <si>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</si>
  <si>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</si>
  <si>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</si>
  <si>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</si>
  <si>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</si>
  <si>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</si>
  <si>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</si>
  <si>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</si>
  <si>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</si>
  <si>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</si>
  <si>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</si>
  <si>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</si>
  <si>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</si>
  <si>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</si>
  <si>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</si>
  <si>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</si>
  <si>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</si>
  <si>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</si>
  <si>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</si>
  <si>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</si>
  <si>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</si>
  <si>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</si>
  <si>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</si>
  <si>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</si>
  <si>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</si>
  <si>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</si>
  <si>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</si>
  <si>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</si>
  <si>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</si>
  <si>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</si>
  <si>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</si>
  <si>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</si>
  <si>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</si>
  <si>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</si>
  <si>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</si>
  <si>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</si>
  <si>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</si>
  <si>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</si>
  <si>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</si>
  <si>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</si>
  <si>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</si>
  <si>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</si>
  <si>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</si>
  <si>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</si>
  <si>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</si>
  <si>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</si>
  <si>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</si>
  <si>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</si>
  <si>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</si>
  <si>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</si>
  <si>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</si>
  <si>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</si>
  <si>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</si>
  <si>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</si>
  <si>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</si>
  <si>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</si>
  <si>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</si>
  <si>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</si>
  <si>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</si>
  <si>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</si>
  <si>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</si>
  <si>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</si>
  <si>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</si>
  <si>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</si>
  <si>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</si>
  <si>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</si>
  <si>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</si>
  <si>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</si>
  <si>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</si>
  <si>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</si>
  <si>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</si>
  <si>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</si>
  <si>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</si>
  <si>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</si>
  <si>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</si>
  <si>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</si>
  <si>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</si>
  <si>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</si>
  <si>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</si>
  <si>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</si>
  <si>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</si>
  <si>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</si>
  <si>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</si>
  <si>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</si>
  <si>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</si>
  <si>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</si>
  <si>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</si>
  <si>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</si>
  <si>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</si>
  <si>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</si>
  <si>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</si>
  <si>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</si>
  <si>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</si>
  <si>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</si>
  <si>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</si>
  <si>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</si>
  <si>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</si>
  <si>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</si>
  <si>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</si>
  <si>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</si>
  <si>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</si>
  <si>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</si>
  <si>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</si>
  <si>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</si>
  <si>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</si>
  <si>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</si>
  <si>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</si>
  <si>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</si>
  <si>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</si>
  <si>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</si>
  <si>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</si>
  <si>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</si>
  <si>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</si>
  <si>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</si>
  <si>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</si>
  <si>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</si>
  <si>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</si>
  <si>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</si>
  <si>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</si>
  <si>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</si>
  <si>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</si>
  <si>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</si>
  <si>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</si>
  <si>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</si>
  <si>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</si>
  <si>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</si>
  <si>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</si>
  <si>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</si>
  <si>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</si>
  <si>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</si>
  <si>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</si>
  <si>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</si>
  <si>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</si>
  <si>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</si>
  <si>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</si>
  <si>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</si>
  <si>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</si>
  <si>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</si>
  <si>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</si>
  <si>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</si>
  <si>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</si>
  <si>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</si>
  <si>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</si>
  <si>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</si>
  <si>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</si>
  <si>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</si>
  <si>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</si>
  <si>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</si>
  <si>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</si>
  <si>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</si>
  <si>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</si>
  <si>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</si>
  <si>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</si>
  <si>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</si>
  <si>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</si>
  <si>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</si>
  <si>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</si>
  <si>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</si>
  <si>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</si>
  <si>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</si>
  <si>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</si>
  <si>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</si>
  <si>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</si>
  <si>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</si>
  <si>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</si>
  <si>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</si>
  <si>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</si>
  <si>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</si>
  <si>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</si>
  <si>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</si>
  <si>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</si>
  <si>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</si>
  <si>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</si>
  <si>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</si>
  <si>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</si>
  <si>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</si>
  <si>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</si>
  <si>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</si>
  <si>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</si>
  <si>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</si>
  <si>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</si>
  <si>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</si>
  <si>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</si>
  <si>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</si>
  <si>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</si>
  <si>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</si>
  <si>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</si>
  <si>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</si>
  <si>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</si>
  <si>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</si>
  <si>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</si>
  <si>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</si>
  <si>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</si>
  <si>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</si>
  <si>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</si>
  <si>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</si>
  <si>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</si>
  <si>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</si>
  <si>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</si>
  <si>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</si>
  <si>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</si>
  <si>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</si>
  <si>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</si>
  <si>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</si>
  <si>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</si>
  <si>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</si>
  <si>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</si>
  <si>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</si>
  <si>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</si>
  <si>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</si>
  <si>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</si>
  <si>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</si>
  <si>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</si>
  <si>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</si>
  <si>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</si>
  <si>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</si>
  <si>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</si>
  <si>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</si>
  <si>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</si>
  <si>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</si>
  <si>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</si>
  <si>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</si>
  <si>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</si>
  <si>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</si>
  <si>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</si>
  <si>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</si>
  <si>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</si>
  <si>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</si>
  <si>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</si>
  <si>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</si>
  <si>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</si>
  <si>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</si>
  <si>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</si>
  <si>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</si>
  <si>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</si>
  <si>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</si>
  <si>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</si>
  <si>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</si>
  <si>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</si>
  <si>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</si>
  <si>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</si>
  <si>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</si>
  <si>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</si>
  <si>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</si>
  <si>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</si>
  <si>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</si>
  <si>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</si>
  <si>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</si>
  <si>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</si>
  <si>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</si>
  <si>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</si>
  <si>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</si>
  <si>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</si>
  <si>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</si>
  <si>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</si>
  <si>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</si>
  <si>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</si>
  <si>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</si>
  <si>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</si>
  <si>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</si>
  <si>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</si>
  <si>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</si>
  <si>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</si>
  <si>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</si>
  <si>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</si>
  <si>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</si>
  <si>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</si>
  <si>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</si>
  <si>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</si>
  <si>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</si>
  <si>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</si>
  <si>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</si>
  <si>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</si>
  <si>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</si>
  <si>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</si>
  <si>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</si>
  <si>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</si>
  <si>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</si>
  <si>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</si>
  <si>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</si>
  <si>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</si>
  <si>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</si>
  <si>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</si>
  <si>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</si>
  <si>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</si>
  <si>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</si>
  <si>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</si>
  <si>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</si>
  <si>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</si>
  <si>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</si>
  <si>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</si>
  <si>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</si>
  <si>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</si>
  <si>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</si>
  <si>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</si>
  <si>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</si>
  <si>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</si>
  <si>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</si>
  <si>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</si>
  <si>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</si>
  <si>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</si>
  <si>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</si>
  <si>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</si>
  <si>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</si>
  <si>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</si>
  <si>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</si>
  <si>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</si>
  <si>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</si>
  <si>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</si>
  <si>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</si>
  <si>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</si>
  <si>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</si>
  <si>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</si>
  <si>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</si>
  <si>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</si>
  <si>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</si>
  <si>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</si>
  <si>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</si>
  <si>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</si>
  <si>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</si>
  <si>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</si>
  <si>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</si>
  <si>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</si>
  <si>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</si>
  <si>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</si>
  <si>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</si>
  <si>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</si>
  <si>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</si>
  <si>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</si>
  <si>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</si>
  <si>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</si>
  <si>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</si>
  <si>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</si>
  <si>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</si>
  <si>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</si>
  <si>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</si>
  <si>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</si>
  <si>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</si>
  <si>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</si>
  <si>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</si>
  <si>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</si>
  <si>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</si>
  <si>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</si>
  <si>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</si>
  <si>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</si>
  <si>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</si>
  <si>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</si>
  <si>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</si>
  <si>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</si>
  <si>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</si>
  <si>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</si>
  <si>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</si>
  <si>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</si>
  <si>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</si>
  <si>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</si>
  <si>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</si>
  <si>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</si>
  <si>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</si>
  <si>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</si>
  <si>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</si>
  <si>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</si>
  <si>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</si>
  <si>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</si>
  <si>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</si>
  <si>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</si>
  <si>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</si>
  <si>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</si>
  <si>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</si>
  <si>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</si>
  <si>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</si>
  <si>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</si>
  <si>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</si>
  <si>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</si>
  <si>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</si>
  <si>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</si>
  <si>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</si>
  <si>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</si>
  <si>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</si>
  <si>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</si>
  <si>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</si>
  <si>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</si>
  <si>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</si>
  <si>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</si>
  <si>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</si>
  <si>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</si>
  <si>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</si>
  <si>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</si>
  <si>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</si>
  <si>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</si>
  <si>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</si>
  <si>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</si>
  <si>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</si>
  <si>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</si>
  <si>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</si>
  <si>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</si>
  <si>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</si>
  <si>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</si>
  <si>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</si>
  <si>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</si>
  <si>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</si>
  <si>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</si>
  <si>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</si>
  <si>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</si>
  <si>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</si>
  <si>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</si>
  <si>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</si>
  <si>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</si>
  <si>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</si>
  <si>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</si>
  <si>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</si>
  <si>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</si>
  <si>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</si>
  <si>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</si>
  <si>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</si>
  <si>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</si>
  <si>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</si>
  <si>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</si>
  <si>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</si>
  <si>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</si>
  <si>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</si>
  <si>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</si>
  <si>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</si>
  <si>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</si>
  <si>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</si>
  <si>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</si>
  <si>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</si>
  <si>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</si>
  <si>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</si>
  <si>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</si>
  <si>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</si>
  <si>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</si>
  <si>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</si>
  <si>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</si>
  <si>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</si>
  <si>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</si>
  <si>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</si>
  <si>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</si>
  <si>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</si>
  <si>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</si>
  <si>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</si>
  <si>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</si>
  <si>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</si>
  <si>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</si>
  <si>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</si>
  <si>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</si>
  <si>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</si>
  <si>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</si>
  <si>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</si>
  <si>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</si>
  <si>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</si>
  <si>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</si>
  <si>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</si>
  <si>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</si>
  <si>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</si>
  <si>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</si>
  <si>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</si>
  <si>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</si>
  <si>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</si>
  <si>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</si>
  <si>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</si>
  <si>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</si>
  <si>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</si>
  <si>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</si>
  <si>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</si>
  <si>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</si>
  <si>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</si>
  <si>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</si>
  <si>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</si>
  <si>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</si>
  <si>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</si>
  <si>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</si>
  <si>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</si>
  <si>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</si>
  <si>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</si>
  <si>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</si>
  <si>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</si>
  <si>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</si>
  <si>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</si>
  <si>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</si>
  <si>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</si>
  <si>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</si>
  <si>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</si>
  <si>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</si>
  <si>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</si>
  <si>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</si>
  <si>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</si>
  <si>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</si>
  <si>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</si>
  <si>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</si>
  <si>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</si>
  <si>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</si>
  <si>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</si>
  <si>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</si>
  <si>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</si>
  <si>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</si>
  <si>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</si>
  <si>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</si>
  <si>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</si>
  <si>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</si>
  <si>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</si>
  <si>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</si>
  <si>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</si>
  <si>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</si>
  <si>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</si>
  <si>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</si>
  <si>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</si>
  <si>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</si>
  <si>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</si>
  <si>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</si>
  <si>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</si>
  <si>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</si>
  <si>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</si>
  <si>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</si>
  <si>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</si>
  <si>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</si>
  <si>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</si>
  <si>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</si>
  <si>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</si>
  <si>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</si>
  <si>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</si>
  <si>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</si>
  <si>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</si>
  <si>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</si>
  <si>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</si>
  <si>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</si>
  <si>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</si>
  <si>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</si>
  <si>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</si>
  <si>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</si>
  <si>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</si>
  <si>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</si>
  <si>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</si>
  <si>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</si>
  <si>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</si>
  <si>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</si>
  <si>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</si>
  <si>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</si>
  <si>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</si>
  <si>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</si>
  <si>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</si>
  <si>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</si>
  <si>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</si>
  <si>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</si>
  <si>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</si>
  <si>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</si>
  <si>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</si>
  <si>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</si>
  <si>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</si>
  <si>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</si>
  <si>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</si>
  <si>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</si>
  <si>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</si>
  <si>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</si>
  <si>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</si>
  <si>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</si>
  <si>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</si>
  <si>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</si>
  <si>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</si>
  <si>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</si>
  <si>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</si>
  <si>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</si>
  <si>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</si>
  <si>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</si>
  <si>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</si>
  <si>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</si>
  <si>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</si>
  <si>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</si>
  <si>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</si>
  <si>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</si>
  <si>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</si>
  <si>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</si>
  <si>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</si>
  <si>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</si>
  <si>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</si>
  <si>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</si>
  <si>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</si>
  <si>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</si>
  <si>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</si>
  <si>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</si>
  <si>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</si>
  <si>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</si>
  <si>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</si>
  <si>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</si>
  <si>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</si>
  <si>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</si>
  <si>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</si>
  <si>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</si>
  <si>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</si>
  <si>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</si>
  <si>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</si>
  <si>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</si>
  <si>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</si>
  <si>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</si>
  <si>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</si>
  <si>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</si>
  <si>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</si>
  <si>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</si>
  <si>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</si>
  <si>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</si>
  <si>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</si>
  <si>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</si>
  <si>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</si>
  <si>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</si>
  <si>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</si>
  <si>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</si>
  <si>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</si>
  <si>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</si>
  <si>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</si>
  <si>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</si>
  <si>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</si>
  <si>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</si>
  <si>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</si>
  <si>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</si>
  <si>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</si>
  <si>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</si>
  <si>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</si>
  <si>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</si>
  <si>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</si>
  <si>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</si>
  <si>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</si>
  <si>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</si>
  <si>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</si>
  <si>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</si>
  <si>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</si>
  <si>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</si>
  <si>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</si>
  <si>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</si>
  <si>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</si>
  <si>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</si>
  <si>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</si>
  <si>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</si>
  <si>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</si>
  <si>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</si>
  <si>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</si>
  <si>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</si>
  <si>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</si>
  <si>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</si>
  <si>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</si>
  <si>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</si>
  <si>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</si>
  <si>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</si>
  <si>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</si>
  <si>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</si>
  <si>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</si>
  <si>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</si>
  <si>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</si>
  <si>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</si>
  <si>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</si>
  <si>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</si>
  <si>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</si>
  <si>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</si>
  <si>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</si>
  <si>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</si>
  <si>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</si>
  <si>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</si>
  <si>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</si>
  <si>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</si>
  <si>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</si>
  <si>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</si>
  <si>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</si>
  <si>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</si>
  <si>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</si>
  <si>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</si>
  <si>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</si>
  <si>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</si>
  <si>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</si>
  <si>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</si>
  <si>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</si>
  <si>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</si>
  <si>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</si>
  <si>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</si>
  <si>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</si>
  <si>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</si>
  <si>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</si>
  <si>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</si>
  <si>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</si>
  <si>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</si>
  <si>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</si>
  <si>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</si>
  <si>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</si>
  <si>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</si>
  <si>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</si>
  <si>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</si>
  <si>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</si>
  <si>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</si>
  <si>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</si>
  <si>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</si>
  <si>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</si>
  <si>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</si>
  <si>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</si>
  <si>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</si>
  <si>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</si>
  <si>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</si>
  <si>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</si>
  <si>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</si>
  <si>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</si>
  <si>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</si>
  <si>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</si>
  <si>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</si>
  <si>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</si>
  <si>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</si>
  <si>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</si>
  <si>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</si>
  <si>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</si>
  <si>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</si>
  <si>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</si>
  <si>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</si>
  <si>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</si>
  <si>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</si>
  <si>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</si>
  <si>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</si>
  <si>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</si>
  <si>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</si>
  <si>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</si>
  <si>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</si>
  <si>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</si>
  <si>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</si>
  <si>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</si>
  <si>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</si>
  <si>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</si>
  <si>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</si>
  <si>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</si>
  <si>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</si>
  <si>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</si>
  <si>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</si>
  <si>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</si>
  <si>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</si>
  <si>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</si>
  <si>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</si>
  <si>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</si>
  <si>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</si>
  <si>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</si>
  <si>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</si>
  <si>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</si>
  <si>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</si>
  <si>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</si>
  <si>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</si>
  <si>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</si>
  <si>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</si>
  <si>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</si>
  <si>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</si>
  <si>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</si>
  <si>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</si>
  <si>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</si>
  <si>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</si>
  <si>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</si>
  <si>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</si>
  <si>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</si>
  <si>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</si>
  <si>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</si>
  <si>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</si>
  <si>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</si>
  <si>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</si>
  <si>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</si>
  <si>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</si>
  <si>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</si>
  <si>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</si>
  <si>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</si>
  <si>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</si>
  <si>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</si>
  <si>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</si>
  <si>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</si>
  <si>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</si>
  <si>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</si>
  <si>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</si>
  <si>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</si>
  <si>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</si>
  <si>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</si>
  <si>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</si>
  <si>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</si>
  <si>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</si>
  <si>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</si>
  <si>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</si>
  <si>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</si>
  <si>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</si>
  <si>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</si>
  <si>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</si>
  <si>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</si>
  <si>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</si>
  <si>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</si>
  <si>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</si>
  <si>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</si>
  <si>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</si>
  <si>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</si>
  <si>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</si>
  <si>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</si>
  <si>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</si>
  <si>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</si>
  <si>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</si>
  <si>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</si>
  <si>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</si>
  <si>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</si>
  <si>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</si>
  <si>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</si>
  <si>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</si>
  <si>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</si>
  <si>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</si>
  <si>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</si>
  <si>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</si>
  <si>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</si>
  <si>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</si>
  <si>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</si>
  <si>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</si>
  <si>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</si>
  <si>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</si>
  <si>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</si>
  <si>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</si>
  <si>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</si>
  <si>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</si>
  <si>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</si>
  <si>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</si>
  <si>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</si>
  <si>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</si>
  <si>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</si>
  <si>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</si>
  <si>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</si>
  <si>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</si>
  <si>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</si>
  <si>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</si>
  <si>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</si>
  <si>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</si>
  <si>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</si>
  <si>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</si>
  <si>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</si>
  <si>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</si>
  <si>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</si>
  <si>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</si>
  <si>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</si>
  <si>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</si>
  <si>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</si>
  <si>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</si>
  <si>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</si>
  <si>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</si>
  <si>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</si>
  <si>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</si>
  <si>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</si>
  <si>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</si>
  <si>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</si>
  <si>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</si>
  <si>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</si>
  <si>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</si>
  <si>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</si>
  <si>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</si>
  <si>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</si>
  <si>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</si>
  <si>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</si>
  <si>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</si>
  <si>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</si>
  <si>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</si>
  <si>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</si>
  <si>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</si>
  <si>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</si>
  <si>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</si>
  <si>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</si>
  <si>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</si>
  <si>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</si>
  <si>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</si>
  <si>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</si>
  <si>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</si>
  <si>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</si>
  <si>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</si>
  <si>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</si>
  <si>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</si>
  <si>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</si>
  <si>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</si>
  <si>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</si>
  <si>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</si>
  <si>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</si>
  <si>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</si>
  <si>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</si>
  <si>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</si>
  <si>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</si>
  <si>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</si>
  <si>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</si>
  <si>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</si>
  <si>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</si>
  <si>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</si>
  <si>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</si>
  <si>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</si>
  <si>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</si>
  <si>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</si>
  <si>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</si>
  <si>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</si>
  <si>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</si>
  <si>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</si>
  <si>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</si>
  <si>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</si>
  <si>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</si>
  <si>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</si>
  <si>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</si>
  <si>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</si>
  <si>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</si>
  <si>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</si>
  <si>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</si>
  <si>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</si>
  <si>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</si>
  <si>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</si>
  <si>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</si>
  <si>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</si>
  <si>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</si>
  <si>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</si>
  <si>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</si>
  <si>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</si>
  <si>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</si>
  <si>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</si>
  <si>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</si>
  <si>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</si>
  <si>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</si>
  <si>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</si>
  <si>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</si>
  <si>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</si>
  <si>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</si>
  <si>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</si>
  <si>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</si>
  <si>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</si>
  <si>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</si>
  <si>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</si>
  <si>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</si>
  <si>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</si>
  <si>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</si>
  <si>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</si>
  <si>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</si>
  <si>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</si>
  <si>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</si>
  <si>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</si>
  <si>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</si>
  <si>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</si>
  <si>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</si>
  <si>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</si>
  <si>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</si>
  <si>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</si>
  <si>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</si>
  <si>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</si>
  <si>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</si>
  <si>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</si>
  <si>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</si>
  <si>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</si>
  <si>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</si>
  <si>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</si>
  <si>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</si>
  <si>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</si>
  <si>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</si>
  <si>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</si>
  <si>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</si>
  <si>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</si>
  <si>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</si>
  <si>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</si>
  <si>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</si>
  <si>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</si>
  <si>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</si>
  <si>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</si>
  <si>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</si>
  <si>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</si>
  <si>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</si>
  <si>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</si>
  <si>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</si>
  <si>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</si>
  <si>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</si>
  <si>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</si>
  <si>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</si>
  <si>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</si>
  <si>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</si>
  <si>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</si>
  <si>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</si>
  <si>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</si>
  <si>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</si>
  <si>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</si>
  <si>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</si>
  <si>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</si>
  <si>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</si>
  <si>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</si>
  <si>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</si>
  <si>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</si>
  <si>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</si>
  <si>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</si>
  <si>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</si>
  <si>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</si>
  <si>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</si>
  <si>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</si>
  <si>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</si>
  <si>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</si>
  <si>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</si>
  <si>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</si>
  <si>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</si>
  <si>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</si>
  <si>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</si>
  <si>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</si>
  <si>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</si>
  <si>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</si>
  <si>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</si>
  <si>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</si>
  <si>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</si>
  <si>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</si>
  <si>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</si>
  <si>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</si>
  <si>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</si>
  <si>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</si>
  <si>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</si>
  <si>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</si>
  <si>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</si>
  <si>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</si>
  <si>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</si>
  <si>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</si>
  <si>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</si>
  <si>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</si>
  <si>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</si>
  <si>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</si>
  <si>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</si>
  <si>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</si>
  <si>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</si>
  <si>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</si>
  <si>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</si>
  <si>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</si>
  <si>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</si>
  <si>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</si>
  <si>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</si>
  <si>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</si>
  <si>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</si>
  <si>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</si>
  <si>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</si>
  <si>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</si>
  <si>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</si>
  <si>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</si>
  <si>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</si>
  <si>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</si>
  <si>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</si>
  <si>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</si>
  <si>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</si>
  <si>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</si>
  <si>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</si>
  <si>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</si>
  <si>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</si>
  <si>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</si>
  <si>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</si>
  <si>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</si>
  <si>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</si>
  <si>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</si>
  <si>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</si>
  <si>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</si>
  <si>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</si>
  <si>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</si>
  <si>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</si>
  <si>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</si>
  <si>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</si>
  <si>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</si>
  <si>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</si>
  <si>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</si>
  <si>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</si>
  <si>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</si>
  <si>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</si>
  <si>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</si>
  <si>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</si>
  <si>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</si>
  <si>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</si>
  <si>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</si>
  <si>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</si>
  <si>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</si>
  <si>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</si>
  <si>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</si>
  <si>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</si>
  <si>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</si>
  <si>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</si>
  <si>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</si>
  <si>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</si>
  <si>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</si>
  <si>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</si>
  <si>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</si>
  <si>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</si>
  <si>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</si>
  <si>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</si>
  <si>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</si>
  <si>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</si>
  <si>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</si>
  <si>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</si>
  <si>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</si>
  <si>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</si>
  <si>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</si>
  <si>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</si>
  <si>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</si>
  <si>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</si>
  <si>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</si>
  <si>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</si>
  <si>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</si>
  <si>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</si>
  <si>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</si>
  <si>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</si>
  <si>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</si>
  <si>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</si>
  <si>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</si>
  <si>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</si>
  <si>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</si>
  <si>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</si>
  <si>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</si>
  <si>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</si>
  <si>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</si>
  <si>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</si>
  <si>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</si>
  <si>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</si>
  <si>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</si>
  <si>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</si>
  <si>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</si>
  <si>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</si>
  <si>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</si>
  <si>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</si>
  <si>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</si>
  <si>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</si>
  <si>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</si>
  <si>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</si>
  <si>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</si>
  <si>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</si>
  <si>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</si>
  <si>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</si>
  <si>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</si>
  <si>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</si>
  <si>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</si>
  <si>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</si>
  <si>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</si>
  <si>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</si>
  <si>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</si>
  <si>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</si>
  <si>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</si>
  <si>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</si>
  <si>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</si>
  <si>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</si>
  <si>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</si>
  <si>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</si>
  <si>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</si>
  <si>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</si>
  <si>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</si>
  <si>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</si>
  <si>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</si>
  <si>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</si>
  <si>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</si>
  <si>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</si>
  <si>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</si>
  <si>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</si>
  <si>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</si>
  <si>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</si>
  <si>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</si>
  <si>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</si>
  <si>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</si>
  <si>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</si>
  <si>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</si>
  <si>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</si>
  <si>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</si>
  <si>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</si>
  <si>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</si>
  <si>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</si>
  <si>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</si>
  <si>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</si>
  <si>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</si>
  <si>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</si>
  <si>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</si>
  <si>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</si>
  <si>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</si>
  <si>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</si>
  <si>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</si>
  <si>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</si>
  <si>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</si>
  <si>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</si>
  <si>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</si>
  <si>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</si>
  <si>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</si>
  <si>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</si>
  <si>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</si>
  <si>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</si>
  <si>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</si>
  <si>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</si>
  <si>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</si>
  <si>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</si>
  <si>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</si>
  <si>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</si>
  <si>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</si>
  <si>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</si>
  <si>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</si>
  <si>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</si>
  <si>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</si>
  <si>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</si>
  <si>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</si>
  <si>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</si>
  <si>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</si>
  <si>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</si>
  <si>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</si>
  <si>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</si>
  <si>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</si>
  <si>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</si>
  <si>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</si>
  <si>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</si>
  <si>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</si>
  <si>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</si>
  <si>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</si>
  <si>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</si>
  <si>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</si>
  <si>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</si>
  <si>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</si>
  <si>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</si>
  <si>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</si>
  <si>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</si>
  <si>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</si>
  <si>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</si>
  <si>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</si>
  <si>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</si>
  <si>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</si>
  <si>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</si>
  <si>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</si>
  <si>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</si>
  <si>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</si>
  <si>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</si>
  <si>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</si>
  <si>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</si>
  <si>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</si>
  <si>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</si>
  <si>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</si>
  <si>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</si>
  <si>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</si>
  <si>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</si>
  <si>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</si>
  <si>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</si>
  <si>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</si>
  <si>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</si>
  <si>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</si>
  <si>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</si>
  <si>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</si>
  <si>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</si>
  <si>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</si>
  <si>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</si>
  <si>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</si>
  <si>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</si>
  <si>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</si>
  <si>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</si>
  <si>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</si>
  <si>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</si>
  <si>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</si>
  <si>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</si>
  <si>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</si>
  <si>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</si>
  <si>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</si>
  <si>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</si>
  <si>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</si>
  <si>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</si>
  <si>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</si>
  <si>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</si>
  <si>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</si>
  <si>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</si>
  <si>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</si>
  <si>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</si>
  <si>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</si>
  <si>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</si>
  <si>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</si>
  <si>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</si>
  <si>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</si>
  <si>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</si>
  <si>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</si>
  <si>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</si>
  <si>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</si>
  <si>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</si>
  <si>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</si>
  <si>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</si>
  <si>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</si>
  <si>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</si>
  <si>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</si>
  <si>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</si>
  <si>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</si>
  <si>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</si>
  <si>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</si>
  <si>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</si>
  <si>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</si>
  <si>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</si>
  <si>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</si>
  <si>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</si>
  <si>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</si>
  <si>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</si>
  <si>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</si>
  <si>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</si>
  <si>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</si>
  <si>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</si>
  <si>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</si>
  <si>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</si>
  <si>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</si>
  <si>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</si>
  <si>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</si>
  <si>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</si>
  <si>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</si>
  <si>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</si>
  <si>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</si>
  <si>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</si>
  <si>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</si>
  <si>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</si>
  <si>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</si>
  <si>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</si>
  <si>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</si>
  <si>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</si>
  <si>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</si>
  <si>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</si>
  <si>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</si>
  <si>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</si>
  <si>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</si>
  <si>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</si>
  <si>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</si>
  <si>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</si>
  <si>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</si>
  <si>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</si>
  <si>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</si>
  <si>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</si>
  <si>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</si>
  <si>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</si>
  <si>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</si>
  <si>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</si>
  <si>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</si>
  <si>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</si>
  <si>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</si>
  <si>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</si>
  <si>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</si>
  <si>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</si>
  <si>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</si>
  <si>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</si>
  <si>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</si>
  <si>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</si>
  <si>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</si>
  <si>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</si>
  <si>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</si>
  <si>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</si>
  <si>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</si>
  <si>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</si>
  <si>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</si>
  <si>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</si>
  <si>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</si>
  <si>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</si>
  <si>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</si>
  <si>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</si>
  <si>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</si>
  <si>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</si>
  <si>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</si>
  <si>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</si>
  <si>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</si>
  <si>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</si>
  <si>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</si>
  <si>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</si>
  <si>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</si>
  <si>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</si>
  <si>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</si>
  <si>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</si>
  <si>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</si>
  <si>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</si>
  <si>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</si>
  <si>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</si>
  <si>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</si>
  <si>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</si>
  <si>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</si>
  <si>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</si>
  <si>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</si>
  <si>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</si>
  <si>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</si>
  <si>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</si>
  <si>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</si>
  <si>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</si>
  <si>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</si>
  <si>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</si>
  <si>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</si>
  <si>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</si>
  <si>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</si>
  <si>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</si>
  <si>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</si>
  <si>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</si>
  <si>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</si>
  <si>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</si>
  <si>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</si>
  <si>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</si>
  <si>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</si>
  <si>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</si>
  <si>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</si>
  <si>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</si>
  <si>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</si>
  <si>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</si>
  <si>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</si>
  <si>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</si>
  <si>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</si>
  <si>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</si>
  <si>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</si>
  <si>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</si>
  <si>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</si>
  <si>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</si>
  <si>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</si>
  <si>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</si>
  <si>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</si>
  <si>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</si>
  <si>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</si>
  <si>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</si>
  <si>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</si>
  <si>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</si>
  <si>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</si>
  <si>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</si>
  <si>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</si>
  <si>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</si>
  <si>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</si>
  <si>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</si>
  <si>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</si>
  <si>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</si>
  <si>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</si>
  <si>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</si>
  <si>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</si>
  <si>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</si>
  <si>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</si>
  <si>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</si>
  <si>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</si>
  <si>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</si>
  <si>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</si>
  <si>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</si>
  <si>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</si>
  <si>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</si>
  <si>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</si>
  <si>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</si>
  <si>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</si>
  <si>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</si>
  <si>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</si>
  <si>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</si>
  <si>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</si>
  <si>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</si>
  <si>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</si>
  <si>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</si>
  <si>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</si>
  <si>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</si>
  <si>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</si>
  <si>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</si>
  <si>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</si>
  <si>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</si>
  <si>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</si>
  <si>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</si>
  <si>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</si>
  <si>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</si>
  <si>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</si>
  <si>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</si>
  <si>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</si>
  <si>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</si>
  <si>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</si>
  <si>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</si>
  <si>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</si>
  <si>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</si>
  <si>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</si>
  <si>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</si>
  <si>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</si>
  <si>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</si>
  <si>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</si>
  <si>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</si>
  <si>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</si>
  <si>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</si>
  <si>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</si>
  <si>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</si>
  <si>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</si>
  <si>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</si>
  <si>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</si>
  <si>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</si>
  <si>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</si>
  <si>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</si>
  <si>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</si>
  <si>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</si>
  <si>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</si>
  <si>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</si>
  <si>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</si>
  <si>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</si>
  <si>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</si>
  <si>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</si>
  <si>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</si>
  <si>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</si>
  <si>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</si>
  <si>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</si>
  <si>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</si>
  <si>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</si>
  <si>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</si>
  <si>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</si>
  <si>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</si>
  <si>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</si>
  <si>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</si>
  <si>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</si>
  <si>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</si>
  <si>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</si>
  <si>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</si>
  <si>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</si>
  <si>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</si>
  <si>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</si>
  <si>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</si>
  <si>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</si>
  <si>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</si>
  <si>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</si>
  <si>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</si>
  <si>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</si>
  <si>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</si>
  <si>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</si>
  <si>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</si>
  <si>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</si>
  <si>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</si>
  <si>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</si>
  <si>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</si>
  <si>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</si>
  <si>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</si>
  <si>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</si>
  <si>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</si>
  <si>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</si>
  <si>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</si>
  <si>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</si>
  <si>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</si>
  <si>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</si>
  <si>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</si>
  <si>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</si>
  <si>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</si>
  <si>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</si>
  <si>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</si>
  <si>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</si>
  <si>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</si>
  <si>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</si>
  <si>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</si>
  <si>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</si>
  <si>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</si>
  <si>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</si>
  <si>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</si>
  <si>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</si>
  <si>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</si>
  <si>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</si>
  <si>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</si>
  <si>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</si>
  <si>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</si>
  <si>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</si>
  <si>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</si>
  <si>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</si>
  <si>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</si>
  <si>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</si>
  <si>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</si>
  <si>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</si>
  <si>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</si>
  <si>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</si>
  <si>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</si>
  <si>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</si>
  <si>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</si>
  <si>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</si>
  <si>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</si>
  <si>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</si>
  <si>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</si>
  <si>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</si>
  <si>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</si>
  <si>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</si>
  <si>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</si>
  <si>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</si>
  <si>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</si>
  <si>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</si>
  <si>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</si>
  <si>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</si>
  <si>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</si>
  <si>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</si>
  <si>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</si>
  <si>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</si>
  <si>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</si>
  <si>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</si>
  <si>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</si>
  <si>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</si>
  <si>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</si>
  <si>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</si>
  <si>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</si>
  <si>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</si>
  <si>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</si>
  <si>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</si>
  <si>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</si>
  <si>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</si>
  <si>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</si>
  <si>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</si>
  <si>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</si>
  <si>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</si>
  <si>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</si>
  <si>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</si>
  <si>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</si>
  <si>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</si>
  <si>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</si>
  <si>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</si>
  <si>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</si>
  <si>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</si>
  <si>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</si>
  <si>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</si>
  <si>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</si>
  <si>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</si>
  <si>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</si>
  <si>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</si>
  <si>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</si>
  <si>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</si>
  <si>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</si>
  <si>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</si>
  <si>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</si>
  <si>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</si>
  <si>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</si>
  <si>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</si>
  <si>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</si>
  <si>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</si>
  <si>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</si>
  <si>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</si>
  <si>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</si>
  <si>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</si>
  <si>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</si>
  <si>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</si>
  <si>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</si>
  <si>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</si>
  <si>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</si>
  <si>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</si>
  <si>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</si>
  <si>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</si>
  <si>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</si>
  <si>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</si>
  <si>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</si>
  <si>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</si>
  <si>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</si>
  <si>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</si>
  <si>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</si>
  <si>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</si>
  <si>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</si>
  <si>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</si>
  <si>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</si>
  <si>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</si>
  <si>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</si>
  <si>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</si>
  <si>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</si>
  <si>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</si>
  <si>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</si>
  <si>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</si>
  <si>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</si>
  <si>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</si>
  <si>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</si>
  <si>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</si>
  <si>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</si>
  <si>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</si>
  <si>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</si>
  <si>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</si>
  <si>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</si>
  <si>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</si>
  <si>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</si>
  <si>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</si>
  <si>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</si>
  <si>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</si>
  <si>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</si>
  <si>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</si>
  <si>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</si>
  <si>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</si>
  <si>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</si>
  <si>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</si>
  <si>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</si>
  <si>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</si>
  <si>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</si>
  <si>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</si>
  <si>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</si>
  <si>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</si>
  <si>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</si>
  <si>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</si>
  <si>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</si>
  <si>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</si>
  <si>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</si>
  <si>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</si>
  <si>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</si>
  <si>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</si>
  <si>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</si>
  <si>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</si>
  <si>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</si>
  <si>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</si>
  <si>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</si>
  <si>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</si>
  <si>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</si>
  <si>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</si>
  <si>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</si>
  <si>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</si>
  <si>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</si>
  <si>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</si>
  <si>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</si>
  <si>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</si>
  <si>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</si>
  <si>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</si>
  <si>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</si>
  <si>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</si>
  <si>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</si>
  <si>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</si>
  <si>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</si>
  <si>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</si>
  <si>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</si>
  <si>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</si>
  <si>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</si>
  <si>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</si>
  <si>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</si>
  <si>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</si>
  <si>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</si>
  <si>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</si>
  <si>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</si>
  <si>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</si>
  <si>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</si>
  <si>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</si>
  <si>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</si>
  <si>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</si>
  <si>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</si>
  <si>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</si>
  <si>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</si>
  <si>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</si>
  <si>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</si>
  <si>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</si>
  <si>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</si>
  <si>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</si>
  <si>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</si>
  <si>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</si>
  <si>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</si>
  <si>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</si>
  <si>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</si>
  <si>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</si>
  <si>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</si>
  <si>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</si>
  <si>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</si>
  <si>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</si>
  <si>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</si>
  <si>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</si>
  <si>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</si>
  <si>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</si>
  <si>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</si>
  <si>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</si>
  <si>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</si>
  <si>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</si>
  <si>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</si>
  <si>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</si>
  <si>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</si>
  <si>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</si>
  <si>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</si>
  <si>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</si>
  <si>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</si>
  <si>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</si>
  <si>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</si>
  <si>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</si>
  <si>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</si>
  <si>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</si>
  <si>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</si>
  <si>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</si>
  <si>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</si>
  <si>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</si>
  <si>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</si>
  <si>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</si>
  <si>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</si>
  <si>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</si>
  <si>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</si>
  <si>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</si>
  <si>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</si>
  <si>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</si>
  <si>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</si>
  <si>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</si>
  <si>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</si>
  <si>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</si>
  <si>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</si>
  <si>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</si>
  <si>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</si>
  <si>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</si>
  <si>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</si>
  <si>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</si>
  <si>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</si>
  <si>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</si>
  <si>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</si>
  <si>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</si>
  <si>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</si>
  <si>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</si>
  <si>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</si>
  <si>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</si>
  <si>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</si>
  <si>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</si>
  <si>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</si>
  <si>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</si>
  <si>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</si>
  <si>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</si>
  <si>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</si>
  <si>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</si>
  <si>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</si>
  <si>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</si>
  <si>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</si>
  <si>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</si>
  <si>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</si>
  <si>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</si>
  <si>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</si>
  <si>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</si>
  <si>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</si>
  <si>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</si>
  <si>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</si>
  <si>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</si>
  <si>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</si>
  <si>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</si>
  <si>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</si>
  <si>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</si>
  <si>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</si>
  <si>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</si>
  <si>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</si>
  <si>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</si>
  <si>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</si>
  <si>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</si>
  <si>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</si>
  <si>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</si>
  <si>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</si>
  <si>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</si>
  <si>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</si>
  <si>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</si>
  <si>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</si>
  <si>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</si>
  <si>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</si>
  <si>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</si>
  <si>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</si>
  <si>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</si>
  <si>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</si>
  <si>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</si>
  <si>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</si>
  <si>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</si>
  <si>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</si>
  <si>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</si>
  <si>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</si>
  <si>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</si>
  <si>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</si>
  <si>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</si>
  <si>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</si>
  <si>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</si>
  <si>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</si>
  <si>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</si>
  <si>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</si>
  <si>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</si>
  <si>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</si>
  <si>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</si>
  <si>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</si>
  <si>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</si>
  <si>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</si>
  <si>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</si>
  <si>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</si>
  <si>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</si>
  <si>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</si>
  <si>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</si>
  <si>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</si>
  <si>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</si>
  <si>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</si>
  <si>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</si>
  <si>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</si>
  <si>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</si>
  <si>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</si>
  <si>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</si>
  <si>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</si>
  <si>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</si>
  <si>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</si>
  <si>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</si>
  <si>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</si>
  <si>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</si>
  <si>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</si>
  <si>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</si>
  <si>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</si>
  <si>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</si>
  <si>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</si>
  <si>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</si>
  <si>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</si>
  <si>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</si>
  <si>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</si>
  <si>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</si>
  <si>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</si>
  <si>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</si>
  <si>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</si>
  <si>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</si>
  <si>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</si>
  <si>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</si>
  <si>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</si>
  <si>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</si>
  <si>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</si>
  <si>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</si>
  <si>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</si>
  <si>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</si>
  <si>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</si>
  <si>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</si>
  <si>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</si>
  <si>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</si>
  <si>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</si>
  <si>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</si>
  <si>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</si>
  <si>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</si>
  <si>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</si>
  <si>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</si>
  <si>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</si>
  <si>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</si>
  <si>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</si>
  <si>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</si>
  <si>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</si>
  <si>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</si>
  <si>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</si>
  <si>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</si>
  <si>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</si>
  <si>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</si>
  <si>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</si>
  <si>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</si>
  <si>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</si>
  <si>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</si>
  <si>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</si>
  <si>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</si>
  <si>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</si>
  <si>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</si>
  <si>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</si>
  <si>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</si>
  <si>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</si>
  <si>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</si>
  <si>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</si>
  <si>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</si>
  <si>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</si>
  <si>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</si>
  <si>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</si>
  <si>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</si>
  <si>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</si>
  <si>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</si>
  <si>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</si>
  <si>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</si>
  <si>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</si>
  <si>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</si>
  <si>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</si>
  <si>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</si>
  <si>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</si>
  <si>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</si>
  <si>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</si>
  <si>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</si>
  <si>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</si>
  <si>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</si>
  <si>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</si>
  <si>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</si>
  <si>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</si>
  <si>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</si>
  <si>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</si>
  <si>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</si>
  <si>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</si>
  <si>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</si>
  <si>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</si>
  <si>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</si>
  <si>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</si>
  <si>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</si>
  <si>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</si>
  <si>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</si>
  <si>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</si>
  <si>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</si>
  <si>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</si>
  <si>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</si>
  <si>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</si>
  <si>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</si>
  <si>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</si>
  <si>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</si>
  <si>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</si>
  <si>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</si>
  <si>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</si>
  <si>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</si>
  <si>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</si>
  <si>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</si>
  <si>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</si>
  <si>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</si>
  <si>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</si>
  <si>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</si>
  <si>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</si>
  <si>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</si>
  <si>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</si>
  <si>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</si>
  <si>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</si>
  <si>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</si>
  <si>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</si>
  <si>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</si>
  <si>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</si>
  <si>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</si>
  <si>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</si>
  <si>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</si>
  <si>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</si>
  <si>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</si>
  <si>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</si>
  <si>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</si>
  <si>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</si>
  <si>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</si>
  <si>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</si>
  <si>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</si>
  <si>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</si>
  <si>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</si>
  <si>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</si>
  <si>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</si>
  <si>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</si>
  <si>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</si>
  <si>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</si>
  <si>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</si>
  <si>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</si>
  <si>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</si>
  <si>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</si>
  <si>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</si>
  <si>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</si>
  <si>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</si>
  <si>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</si>
  <si>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</si>
  <si>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</si>
  <si>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</si>
  <si>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</si>
  <si>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</si>
  <si>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</si>
  <si>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</si>
  <si>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</si>
  <si>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</si>
  <si>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</si>
  <si>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</si>
  <si>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</si>
  <si>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</si>
  <si>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</si>
  <si>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</si>
  <si>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</si>
  <si>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</si>
  <si>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</si>
  <si>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</si>
  <si>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</si>
  <si>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</si>
  <si>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</si>
  <si>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</si>
  <si>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</si>
  <si>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</si>
  <si>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</si>
  <si>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</si>
  <si>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</si>
  <si>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</si>
  <si>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</si>
  <si>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</si>
  <si>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</si>
  <si>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</si>
  <si>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</si>
  <si>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</si>
  <si>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</si>
  <si>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</si>
  <si>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</si>
  <si>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</si>
  <si>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</si>
  <si>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</si>
  <si>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</si>
  <si>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</si>
  <si>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</si>
  <si>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</si>
  <si>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</si>
  <si>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</si>
  <si>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</si>
  <si>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</si>
  <si>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</si>
  <si>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</si>
  <si>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</si>
  <si>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</si>
  <si>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</si>
  <si>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</si>
  <si>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</si>
  <si>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</si>
  <si>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</si>
  <si>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</si>
  <si>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</si>
  <si>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</si>
  <si>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</si>
  <si>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</si>
  <si>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</si>
  <si>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</si>
  <si>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</si>
  <si>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</si>
  <si>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</si>
  <si>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</si>
  <si>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</si>
  <si>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</si>
  <si>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</si>
  <si>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</si>
  <si>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</si>
  <si>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</si>
  <si>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</si>
  <si>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</si>
  <si>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</si>
  <si>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</si>
  <si>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</si>
  <si>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</si>
  <si>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</si>
  <si>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</si>
  <si>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</si>
  <si>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</si>
  <si>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</si>
  <si>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</si>
  <si>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</si>
  <si>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</si>
  <si>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</si>
  <si>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</si>
  <si>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</si>
  <si>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</si>
  <si>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</si>
  <si>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</si>
  <si>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</si>
  <si>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</si>
  <si>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</si>
  <si>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</si>
  <si>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</si>
  <si>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</si>
  <si>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</si>
  <si>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</si>
  <si>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</si>
  <si>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</si>
  <si>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</si>
  <si>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</si>
  <si>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</si>
  <si>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</si>
  <si>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</si>
  <si>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</si>
  <si>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</si>
  <si>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</si>
  <si>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</si>
  <si>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</si>
  <si>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</si>
  <si>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</si>
  <si>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</si>
  <si>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</si>
  <si>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</si>
  <si>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</si>
  <si>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</si>
  <si>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</si>
  <si>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</si>
  <si>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</si>
  <si>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</si>
  <si>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</si>
  <si>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</si>
  <si>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</si>
  <si>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</si>
  <si>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</si>
  <si>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</si>
  <si>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</si>
  <si>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</si>
  <si>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</si>
  <si>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</si>
  <si>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</si>
  <si>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</si>
  <si>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</si>
  <si>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</si>
  <si>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</si>
  <si>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</si>
  <si>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</si>
  <si>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</si>
  <si>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</si>
  <si>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</si>
  <si>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</si>
  <si>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</si>
  <si>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</si>
  <si>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</si>
  <si>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</si>
  <si>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</si>
  <si>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</si>
  <si>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</si>
  <si>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</si>
  <si>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</si>
  <si>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</si>
  <si>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</si>
  <si>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</si>
  <si>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</si>
  <si>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</si>
  <si>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</si>
  <si>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</si>
  <si>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</si>
  <si>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</si>
  <si>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</si>
  <si>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</si>
  <si>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</si>
  <si>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</si>
  <si>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</si>
  <si>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</si>
  <si>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</si>
  <si>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</si>
  <si>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</si>
  <si>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</si>
  <si>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</si>
  <si>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</si>
  <si>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</si>
  <si>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</si>
  <si>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</si>
  <si>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</si>
  <si>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</si>
  <si>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</si>
  <si>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</si>
  <si>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</si>
  <si>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</si>
  <si>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</si>
  <si>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</si>
  <si>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</si>
  <si>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</si>
  <si>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</si>
  <si>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</si>
  <si>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</si>
  <si>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</si>
  <si>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</si>
  <si>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</si>
  <si>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</si>
  <si>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</si>
  <si>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</si>
  <si>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</si>
  <si>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</si>
  <si>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</si>
  <si>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</si>
  <si>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</si>
  <si>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</si>
  <si>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</si>
  <si>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</si>
  <si>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</si>
  <si>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</si>
  <si>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</si>
  <si>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</si>
  <si>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</si>
  <si>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</si>
  <si>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</si>
  <si>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</si>
  <si>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</si>
  <si>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</si>
  <si>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</si>
  <si>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</si>
  <si>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</si>
  <si>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</si>
  <si>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</si>
  <si>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</si>
  <si>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</si>
  <si>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</si>
  <si>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</si>
  <si>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</si>
  <si>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</si>
  <si>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</si>
  <si>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</si>
  <si>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</si>
  <si>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</si>
  <si>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</si>
  <si>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</si>
  <si>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</si>
  <si>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</si>
  <si>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</si>
  <si>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</si>
  <si>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</si>
  <si>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</si>
  <si>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</si>
  <si>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</si>
  <si>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</si>
  <si>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</si>
  <si>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</si>
  <si>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</si>
  <si>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</si>
  <si>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</si>
  <si>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</si>
  <si>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</si>
  <si>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</si>
  <si>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</si>
  <si>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</si>
  <si>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</si>
  <si>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</si>
  <si>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</si>
  <si>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</si>
  <si>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</si>
  <si>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</si>
  <si>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</si>
  <si>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</si>
  <si>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</si>
  <si>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</si>
  <si>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</si>
  <si>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</si>
  <si>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</si>
  <si>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</si>
  <si>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</si>
  <si>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</si>
  <si>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</si>
  <si>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</si>
  <si>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</si>
  <si>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</si>
  <si>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</si>
  <si>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</si>
  <si>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</si>
  <si>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</si>
  <si>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</si>
  <si>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</si>
  <si>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</si>
  <si>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</si>
  <si>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</si>
  <si>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</si>
  <si>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</si>
  <si>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</si>
  <si>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</si>
  <si>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</si>
  <si>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</si>
  <si>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</si>
  <si>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</si>
  <si>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</si>
  <si>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</si>
  <si>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</si>
  <si>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</si>
  <si>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</si>
  <si>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</si>
  <si>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</si>
  <si>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</si>
  <si>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</si>
  <si>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</si>
  <si>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</si>
  <si>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</si>
  <si>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</si>
  <si>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</si>
  <si>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</si>
  <si>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</si>
  <si>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</si>
  <si>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</si>
  <si>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</si>
  <si>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</si>
  <si>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</si>
  <si>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</si>
  <si>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</si>
  <si>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</si>
  <si>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</si>
  <si>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</si>
  <si>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</si>
  <si>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</si>
  <si>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</si>
  <si>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</si>
  <si>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</si>
  <si>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</si>
  <si>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</si>
  <si>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</si>
  <si>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</si>
  <si>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</si>
  <si>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</si>
  <si>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</si>
  <si>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</si>
  <si>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</si>
  <si>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</si>
  <si>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</si>
  <si>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</si>
  <si>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</si>
  <si>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</si>
  <si>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</si>
  <si>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</si>
  <si>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</si>
  <si>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</si>
  <si>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</si>
  <si>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</si>
  <si>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</si>
  <si>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</si>
  <si>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</si>
  <si>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</si>
  <si>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</si>
  <si>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</si>
  <si>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</si>
  <si>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</si>
  <si>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</si>
  <si>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</si>
  <si>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</si>
  <si>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</si>
  <si>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</si>
  <si>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</si>
  <si>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</si>
  <si>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</si>
  <si>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</si>
  <si>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</si>
  <si>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</si>
  <si>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</si>
  <si>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</si>
  <si>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</si>
  <si>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</si>
  <si>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</si>
  <si>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</si>
  <si>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</si>
  <si>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</si>
  <si>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</si>
  <si>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</si>
  <si>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</si>
  <si>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</si>
  <si>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</si>
  <si>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</si>
  <si>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</si>
  <si>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</si>
  <si>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</si>
  <si>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</si>
  <si>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</si>
  <si>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</si>
  <si>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</si>
  <si>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</si>
  <si>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</si>
  <si>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</si>
  <si>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</si>
  <si>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</si>
  <si>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</si>
  <si>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</si>
  <si>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</si>
  <si>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</si>
  <si>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</si>
  <si>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</si>
  <si>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</si>
  <si>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</si>
  <si>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</si>
  <si>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</si>
  <si>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</si>
  <si>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</si>
  <si>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</si>
  <si>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</si>
  <si>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</si>
  <si>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</si>
  <si>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</si>
  <si>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</si>
  <si>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</si>
  <si>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</si>
  <si>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</si>
  <si>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</si>
  <si>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</si>
  <si>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</si>
  <si>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</si>
  <si>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</si>
  <si>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</si>
  <si>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</si>
  <si>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</si>
  <si>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</si>
  <si>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</si>
  <si>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</si>
  <si>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</si>
  <si>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</si>
  <si>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</si>
  <si>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</si>
  <si>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</si>
  <si>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</si>
  <si>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</si>
  <si>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</si>
  <si>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</si>
  <si>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</si>
  <si>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</si>
  <si>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</si>
  <si>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</si>
  <si>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</si>
  <si>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</si>
  <si>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</si>
  <si>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</si>
  <si>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</si>
  <si>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</si>
  <si>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</si>
  <si>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</si>
  <si>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</si>
  <si>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</si>
  <si>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</si>
  <si>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</si>
  <si>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</si>
  <si>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</si>
  <si>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</si>
  <si>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</si>
  <si>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</si>
  <si>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</si>
  <si>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</si>
  <si>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</si>
  <si>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</si>
  <si>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</si>
  <si>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</si>
  <si>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</si>
  <si>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</si>
  <si>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</si>
  <si>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</si>
  <si>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</si>
  <si>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</si>
  <si>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</si>
  <si>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</si>
  <si>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</si>
  <si>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</si>
  <si>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</si>
  <si>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</si>
  <si>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</si>
  <si>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</si>
  <si>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</si>
  <si>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</si>
  <si>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</si>
  <si>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</si>
  <si>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</si>
  <si>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</si>
  <si>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</si>
  <si>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</si>
  <si>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</si>
  <si>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</si>
  <si>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</si>
  <si>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</si>
  <si>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</si>
  <si>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</si>
  <si>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</si>
  <si>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</si>
  <si>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</si>
  <si>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</si>
  <si>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</si>
  <si>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</si>
  <si>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</si>
  <si>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</si>
  <si>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</si>
  <si>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</si>
  <si>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</si>
  <si>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</si>
  <si>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</si>
  <si>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</si>
  <si>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</si>
  <si>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</si>
  <si>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</si>
  <si>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</si>
  <si>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</si>
  <si>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</si>
  <si>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</si>
  <si>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</si>
  <si>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</si>
  <si>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</si>
  <si>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</si>
  <si>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</si>
  <si>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</si>
  <si>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</si>
  <si>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</si>
  <si>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</si>
  <si>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</si>
  <si>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</si>
  <si>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</si>
  <si>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</si>
  <si>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</si>
  <si>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</si>
  <si>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</si>
  <si>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</si>
  <si>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</si>
  <si>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</si>
  <si>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</si>
  <si>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</si>
  <si>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</si>
  <si>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</si>
  <si>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</si>
  <si>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</si>
  <si>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</si>
  <si>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</si>
  <si>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</si>
  <si>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</si>
  <si>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</si>
  <si>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</si>
  <si>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</si>
  <si>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</si>
  <si>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</si>
  <si>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</si>
  <si>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</si>
  <si>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</si>
  <si>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</si>
  <si>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</si>
  <si>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</si>
  <si>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</si>
  <si>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</si>
  <si>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</si>
  <si>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</si>
  <si>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</si>
  <si>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</si>
  <si>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</si>
  <si>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</si>
  <si>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</si>
  <si>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</si>
  <si>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</si>
  <si>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</si>
  <si>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</si>
  <si>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</si>
  <si>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</si>
  <si>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</si>
  <si>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</si>
  <si>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</si>
  <si>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</si>
  <si>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</si>
  <si>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</si>
  <si>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</si>
  <si>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</si>
  <si>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</si>
  <si>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</si>
  <si>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</si>
  <si>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</si>
  <si>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</si>
  <si>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</si>
  <si>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</si>
  <si>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</si>
  <si>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</si>
  <si>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</si>
  <si>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</si>
  <si>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</si>
  <si>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</si>
  <si>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</si>
  <si>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</si>
  <si>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</si>
  <si>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</si>
  <si>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</si>
  <si>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</si>
  <si>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</si>
  <si>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</si>
  <si>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</si>
  <si>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</si>
  <si>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</si>
  <si>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</si>
  <si>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</si>
  <si>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</si>
  <si>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</si>
  <si>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</si>
  <si>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</si>
  <si>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</si>
  <si>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</si>
  <si>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</si>
  <si>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</si>
  <si>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</si>
  <si>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</si>
  <si>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</si>
  <si>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</si>
  <si>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</si>
  <si>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</si>
  <si>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</si>
  <si>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</si>
  <si>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</si>
  <si>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</si>
  <si>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</si>
  <si>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</si>
  <si>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</si>
  <si>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</si>
  <si>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</si>
  <si>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</si>
  <si>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</si>
  <si>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</si>
  <si>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</si>
  <si>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</si>
  <si>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</si>
  <si>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</si>
  <si>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</si>
  <si>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</si>
  <si>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</si>
  <si>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</si>
  <si>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</si>
  <si>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</si>
  <si>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</si>
  <si>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</si>
  <si>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</si>
  <si>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</si>
  <si>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</si>
  <si>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</si>
  <si>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</si>
  <si>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</si>
  <si>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</si>
  <si>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</si>
  <si>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</si>
  <si>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</si>
  <si>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</si>
  <si>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</si>
  <si>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</si>
  <si>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</si>
  <si>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</si>
  <si>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</si>
  <si>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</si>
  <si>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</si>
  <si>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</si>
  <si>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</si>
  <si>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</si>
  <si>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</si>
  <si>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</si>
  <si>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</si>
  <si>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</si>
  <si>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</si>
  <si>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</si>
  <si>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</si>
  <si>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</si>
  <si>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</si>
  <si>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</si>
  <si>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</si>
  <si>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</si>
  <si>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</si>
  <si>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</si>
  <si>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</si>
  <si>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</si>
  <si>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</si>
  <si>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</si>
  <si>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</si>
  <si>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</si>
  <si>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</si>
  <si>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</si>
  <si>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</si>
  <si>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</si>
  <si>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</si>
  <si>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</si>
  <si>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</si>
  <si>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</si>
  <si>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</si>
  <si>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</si>
  <si>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</si>
  <si>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</si>
  <si>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</si>
  <si>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</si>
  <si>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</si>
  <si>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</si>
  <si>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</si>
  <si>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</si>
  <si>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</si>
  <si>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</si>
  <si>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</si>
  <si>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</si>
  <si>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</si>
  <si>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</si>
  <si>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</si>
  <si>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</si>
  <si>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</si>
  <si>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</si>
  <si>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</si>
  <si>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</si>
  <si>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</si>
  <si>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</si>
  <si>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</si>
  <si>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</si>
  <si>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</si>
  <si>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</si>
  <si>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</si>
  <si>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</si>
  <si>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</si>
  <si>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</si>
  <si>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</si>
  <si>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</si>
  <si>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</si>
  <si>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</si>
  <si>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</si>
  <si>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</si>
  <si>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</si>
  <si>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</si>
  <si>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</si>
  <si>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</si>
  <si>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</si>
  <si>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</si>
  <si>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</si>
  <si>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</si>
  <si>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</si>
  <si>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</si>
  <si>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</si>
  <si>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</si>
  <si>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</si>
  <si>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</si>
  <si>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</si>
  <si>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</si>
  <si>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</si>
  <si>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</si>
  <si>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</si>
  <si>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</si>
  <si>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</si>
  <si>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</si>
  <si>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</si>
  <si>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</si>
  <si>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</si>
  <si>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</si>
  <si>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</si>
  <si>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</si>
  <si>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</si>
  <si>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</si>
  <si>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</si>
  <si>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</si>
  <si>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</si>
  <si>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</si>
  <si>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</si>
  <si>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</si>
  <si>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</si>
  <si>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</si>
  <si>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</si>
  <si>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</si>
  <si>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</si>
  <si>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</si>
  <si>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</si>
  <si>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</si>
  <si>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</si>
  <si>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</si>
  <si>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</si>
  <si>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</si>
  <si>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</si>
  <si>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</si>
  <si>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</si>
  <si>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</si>
  <si>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</si>
  <si>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</si>
  <si>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</si>
  <si>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</si>
  <si>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</si>
  <si>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</si>
  <si>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</si>
  <si>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</si>
  <si>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</si>
  <si>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</si>
  <si>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</si>
  <si>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</si>
  <si>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</si>
  <si>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</si>
  <si>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</si>
  <si>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</si>
  <si>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</si>
  <si>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</si>
  <si>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</si>
  <si>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</si>
  <si>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</si>
  <si>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</si>
  <si>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</si>
  <si>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</si>
  <si>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</si>
  <si>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</si>
  <si>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</si>
  <si>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</si>
  <si>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</si>
  <si>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</si>
  <si>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</si>
  <si>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</si>
  <si>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</si>
  <si>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</si>
  <si>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</si>
  <si>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</si>
  <si>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</si>
  <si>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</si>
  <si>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</si>
  <si>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</si>
  <si>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</si>
  <si>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</si>
  <si>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</si>
  <si>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</si>
  <si>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</si>
  <si>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</si>
  <si>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</si>
  <si>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</si>
  <si>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</si>
  <si>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</si>
  <si>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</si>
  <si>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</si>
  <si>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</si>
  <si>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</si>
  <si>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</si>
  <si>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</si>
  <si>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</si>
  <si>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</si>
  <si>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</si>
  <si>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</si>
  <si>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</si>
  <si>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</si>
  <si>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</si>
  <si>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</si>
  <si>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</si>
  <si>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</si>
  <si>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</si>
  <si>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</si>
  <si>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</si>
  <si>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</si>
  <si>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</si>
  <si>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</si>
  <si>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</si>
  <si>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</si>
  <si>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</si>
  <si>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</si>
  <si>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</si>
  <si>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</si>
  <si>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</si>
  <si>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</si>
  <si>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</si>
  <si>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</si>
  <si>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</si>
  <si>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</si>
  <si>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</si>
  <si>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</si>
  <si>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</si>
  <si>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</si>
  <si>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</si>
  <si>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</si>
  <si>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</si>
  <si>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</si>
  <si>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</si>
  <si>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</si>
  <si>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</si>
  <si>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</si>
  <si>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</si>
  <si>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</si>
  <si>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</si>
  <si>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</si>
  <si>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</si>
  <si>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</si>
  <si>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</si>
  <si>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</si>
  <si>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</si>
  <si>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</si>
  <si>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</si>
  <si>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</si>
  <si>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</si>
  <si>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</si>
  <si>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</si>
  <si>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</si>
  <si>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</si>
  <si>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</si>
  <si>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</si>
  <si>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</si>
  <si>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</si>
  <si>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</si>
  <si>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</si>
  <si>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</si>
  <si>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</si>
  <si>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</si>
  <si>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</si>
  <si>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</si>
  <si>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</si>
  <si>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</si>
  <si>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</si>
  <si>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</si>
  <si>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</si>
  <si>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</si>
  <si>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</si>
  <si>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</si>
  <si>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</si>
  <si>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</si>
  <si>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</si>
  <si>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</si>
  <si>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</si>
  <si>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</si>
  <si>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</si>
  <si>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</si>
  <si>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</si>
  <si>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</si>
  <si>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</si>
  <si>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</si>
  <si>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</si>
  <si>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</si>
  <si>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</si>
  <si>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</si>
  <si>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</si>
  <si>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</si>
  <si>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</si>
  <si>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</si>
  <si>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</si>
  <si>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</si>
  <si>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</si>
  <si>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</si>
  <si>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</si>
  <si>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</si>
  <si>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</si>
  <si>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</si>
  <si>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</si>
  <si>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</si>
  <si>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</si>
  <si>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</si>
  <si>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</si>
  <si>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</si>
  <si>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</si>
  <si>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</si>
  <si>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</si>
  <si>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</si>
  <si>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</si>
  <si>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</si>
  <si>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</si>
  <si>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</si>
  <si>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</si>
  <si>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</si>
  <si>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</si>
  <si>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</si>
  <si>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</si>
  <si>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</si>
  <si>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</si>
  <si>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</si>
  <si>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</si>
  <si>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</si>
  <si>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</si>
  <si>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</si>
  <si>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</si>
  <si>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</si>
  <si>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</si>
  <si>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</si>
  <si>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</si>
  <si>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</si>
  <si>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</si>
  <si>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</si>
  <si>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</si>
  <si>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</si>
  <si>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</si>
  <si>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</si>
  <si>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</si>
  <si>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</si>
  <si>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</si>
  <si>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</si>
  <si>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</si>
  <si>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</si>
  <si>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</si>
  <si>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</si>
  <si>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</si>
  <si>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</si>
  <si>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</si>
  <si>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</si>
  <si>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</si>
  <si>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</si>
  <si>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</si>
  <si>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</si>
  <si>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</si>
  <si>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</si>
  <si>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</si>
  <si>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</si>
  <si>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</si>
  <si>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</si>
  <si>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</si>
  <si>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</si>
  <si>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</si>
  <si>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</si>
  <si>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</si>
  <si>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</si>
  <si>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</si>
  <si>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</si>
  <si>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</si>
  <si>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</si>
  <si>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</si>
  <si>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</si>
  <si>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</si>
  <si>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</si>
  <si>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</si>
  <si>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</si>
  <si>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</si>
  <si>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</si>
  <si>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</si>
  <si>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</si>
  <si>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</si>
  <si>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</si>
  <si>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</si>
  <si>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</si>
  <si>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</si>
  <si>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</si>
  <si>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</si>
  <si>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</si>
  <si>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</si>
  <si>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</si>
  <si>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</si>
  <si>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</si>
  <si>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</si>
  <si>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</si>
  <si>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</si>
  <si>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</si>
  <si>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</si>
  <si>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</si>
  <si>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</si>
  <si>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</si>
  <si>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</si>
  <si>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</si>
  <si>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</si>
  <si>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</si>
  <si>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</si>
  <si>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</si>
  <si>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</si>
  <si>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</si>
  <si>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</si>
  <si>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</si>
  <si>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</si>
  <si>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</si>
  <si>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</si>
  <si>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</si>
  <si>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</si>
  <si>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</si>
  <si>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</si>
  <si>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</si>
  <si>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</si>
  <si>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</si>
  <si>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</si>
  <si>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</si>
  <si>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</si>
  <si>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</si>
  <si>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</si>
  <si>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</si>
  <si>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</si>
  <si>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</si>
  <si>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</si>
  <si>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</si>
  <si>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</si>
  <si>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</si>
  <si>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</si>
  <si>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</si>
  <si>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</si>
  <si>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</si>
  <si>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</si>
  <si>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</si>
  <si>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</si>
  <si>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</si>
  <si>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</si>
  <si>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</si>
  <si>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</si>
  <si>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</si>
  <si>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</si>
  <si>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</si>
  <si>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</si>
  <si>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</si>
  <si>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</si>
  <si>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</si>
  <si>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</si>
  <si>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</si>
  <si>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</si>
  <si>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</si>
  <si>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</si>
  <si>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</si>
  <si>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</si>
  <si>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</si>
  <si>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</si>
  <si>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</si>
  <si>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</si>
  <si>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</si>
  <si>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</si>
  <si>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</si>
  <si>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</si>
  <si>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</si>
  <si>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</si>
  <si>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</si>
  <si>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</si>
  <si>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</si>
  <si>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</si>
  <si>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</si>
  <si>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</si>
  <si>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</si>
  <si>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</si>
  <si>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</si>
  <si>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</si>
  <si>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</si>
  <si>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</si>
  <si>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</si>
  <si>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</si>
  <si>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</si>
  <si>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</si>
  <si>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</si>
  <si>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</si>
  <si>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</si>
  <si>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</si>
  <si>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</si>
  <si>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</si>
  <si>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</si>
  <si>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</si>
  <si>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</si>
  <si>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</si>
  <si>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</si>
  <si>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</si>
  <si>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</si>
  <si>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</si>
  <si>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</si>
  <si>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</si>
  <si>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</si>
  <si>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</si>
  <si>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</si>
  <si>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</si>
  <si>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</si>
  <si>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</si>
  <si>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</si>
  <si>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</si>
  <si>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</si>
  <si>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</si>
  <si>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</si>
  <si>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</si>
  <si>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</si>
  <si>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</si>
  <si>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</si>
  <si>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</si>
  <si>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</si>
  <si>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</si>
  <si>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</si>
  <si>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</si>
  <si>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</si>
  <si>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</si>
  <si>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</si>
  <si>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</si>
  <si>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</si>
  <si>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</si>
  <si>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</si>
  <si>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</si>
  <si>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</si>
  <si>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</si>
  <si>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</si>
  <si>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</si>
  <si>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</si>
  <si>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</si>
  <si>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</si>
  <si>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</si>
  <si>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</si>
  <si>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</si>
  <si>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</si>
  <si>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</si>
  <si>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</si>
  <si>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</si>
  <si>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</si>
  <si>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</si>
  <si>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</si>
  <si>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</si>
  <si>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</si>
  <si>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</si>
  <si>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</si>
  <si>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</si>
  <si>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</si>
  <si>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</si>
  <si>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</si>
  <si>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</si>
  <si>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</si>
  <si>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</si>
  <si>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</si>
  <si>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</si>
  <si>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</si>
  <si>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</si>
  <si>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</si>
  <si>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</si>
  <si>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</si>
  <si>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</si>
  <si>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</si>
  <si>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</si>
  <si>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</si>
  <si>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</si>
  <si>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</si>
  <si>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</si>
  <si>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</si>
  <si>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</si>
  <si>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</si>
  <si>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</si>
  <si>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</si>
  <si>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</si>
  <si>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</si>
  <si>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</si>
  <si>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</si>
  <si>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</si>
  <si>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</si>
  <si>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</si>
  <si>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</si>
  <si>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</si>
  <si>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</si>
  <si>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</si>
  <si>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</si>
  <si>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</si>
  <si>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</si>
  <si>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</si>
  <si>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</si>
  <si>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</si>
  <si>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</si>
  <si>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</si>
  <si>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</si>
  <si>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</si>
  <si>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</si>
  <si>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</si>
  <si>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</si>
  <si>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</si>
  <si>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</si>
  <si>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</si>
  <si>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</si>
  <si>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</si>
  <si>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</si>
  <si>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</si>
  <si>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</si>
  <si>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</si>
  <si>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</si>
  <si>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</si>
  <si>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</si>
  <si>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</si>
  <si>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</si>
  <si>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</si>
  <si>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</si>
  <si>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</si>
  <si>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</si>
  <si>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</si>
  <si>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</si>
  <si>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</si>
  <si>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</si>
  <si>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</si>
  <si>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</si>
  <si>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</si>
  <si>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</si>
  <si>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</si>
  <si>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</si>
  <si>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</si>
  <si>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</si>
  <si>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</si>
  <si>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</si>
  <si>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</si>
  <si>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</si>
  <si>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</si>
  <si>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</si>
  <si>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</si>
  <si>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</si>
  <si>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</si>
  <si>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</si>
  <si>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</si>
  <si>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</si>
  <si>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</si>
  <si>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</si>
  <si>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</si>
  <si>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</si>
  <si>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</si>
  <si>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</si>
  <si>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</si>
  <si>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</si>
  <si>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</si>
  <si>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</si>
  <si>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</si>
  <si>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</si>
  <si>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</si>
  <si>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</si>
  <si>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</si>
  <si>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</si>
  <si>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</si>
  <si>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</si>
  <si>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</si>
  <si>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</si>
  <si>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</si>
  <si>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</si>
  <si>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</si>
  <si>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</si>
  <si>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</si>
  <si>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</si>
  <si>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</si>
  <si>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</si>
  <si>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</si>
  <si>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</si>
  <si>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</si>
  <si>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</si>
  <si>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</si>
  <si>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</si>
  <si>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</si>
  <si>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</si>
  <si>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</si>
  <si>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</si>
  <si>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</si>
  <si>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</si>
  <si>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</si>
  <si>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</si>
  <si>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</si>
  <si>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</si>
  <si>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</si>
  <si>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</si>
  <si>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</si>
  <si>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</si>
  <si>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</si>
  <si>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</si>
  <si>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</si>
  <si>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</si>
  <si>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</si>
  <si>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</si>
  <si>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</si>
  <si>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</si>
  <si>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</si>
  <si>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</si>
  <si>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</si>
  <si>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</si>
  <si>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</si>
  <si>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</si>
  <si>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</si>
  <si>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</si>
  <si>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</si>
  <si>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</si>
  <si>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</si>
  <si>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</si>
  <si>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</si>
  <si>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</si>
  <si>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</si>
  <si>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</si>
  <si>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</si>
  <si>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</si>
  <si>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</si>
  <si>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</si>
  <si>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</si>
  <si>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</si>
  <si>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</si>
  <si>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</si>
  <si>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</si>
  <si>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</si>
  <si>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</si>
  <si>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</si>
  <si>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</si>
  <si>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</si>
  <si>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</si>
  <si>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</si>
  <si>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</si>
  <si>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</si>
  <si>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</si>
  <si>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</si>
  <si>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</si>
  <si>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</si>
  <si>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</si>
  <si>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</si>
  <si>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</si>
  <si>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</si>
  <si>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</si>
  <si>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</si>
  <si>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</si>
  <si>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</si>
  <si>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</si>
  <si>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</si>
  <si>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</si>
  <si>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</si>
  <si>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</si>
  <si>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</si>
  <si>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</si>
  <si>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</si>
  <si>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</si>
  <si>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</si>
  <si>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</si>
  <si>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</si>
  <si>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</si>
  <si>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</si>
  <si>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</si>
  <si>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</si>
  <si>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</si>
  <si>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</si>
  <si>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</si>
  <si>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</si>
  <si>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</si>
  <si>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</si>
  <si>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</si>
  <si>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</si>
  <si>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</si>
  <si>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</si>
  <si>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</si>
  <si>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</si>
  <si>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</si>
  <si>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</si>
  <si>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</si>
  <si>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</si>
  <si>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</si>
  <si>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</si>
  <si>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</si>
  <si>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</si>
  <si>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</si>
  <si>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</si>
  <si>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</si>
  <si>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</si>
  <si>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</si>
  <si>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</si>
  <si>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</si>
  <si>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</si>
  <si>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</si>
  <si>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</si>
  <si>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</si>
  <si>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</si>
  <si>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</si>
  <si>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</si>
  <si>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</si>
  <si>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</si>
  <si>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</si>
  <si>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</si>
  <si>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</si>
  <si>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</si>
  <si>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</si>
  <si>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</si>
  <si>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</si>
  <si>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</si>
  <si>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</si>
  <si>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</si>
  <si>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</si>
  <si>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</si>
  <si>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</si>
  <si>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</si>
  <si>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</si>
  <si>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</si>
  <si>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</si>
  <si>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</si>
  <si>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</si>
  <si>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</si>
  <si>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</si>
  <si>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</si>
  <si>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</si>
  <si>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</si>
  <si>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</si>
  <si>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</si>
  <si>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</si>
  <si>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</si>
  <si>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</si>
  <si>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</si>
  <si>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</si>
  <si>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</si>
  <si>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</si>
  <si>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</si>
  <si>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</si>
  <si>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</si>
  <si>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</si>
  <si>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</si>
  <si>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</si>
  <si>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</si>
  <si>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</si>
  <si>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</si>
  <si>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</si>
  <si>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</si>
  <si>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</si>
  <si>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</si>
  <si>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</si>
  <si>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</si>
  <si>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</si>
  <si>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</si>
  <si>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</si>
  <si>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</si>
  <si>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</si>
  <si>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</si>
  <si>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</si>
  <si>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</si>
  <si>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</si>
  <si>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</si>
  <si>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</si>
  <si>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</si>
  <si>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</si>
  <si>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</si>
  <si>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</si>
  <si>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</si>
  <si>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</si>
  <si>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</si>
  <si>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</si>
  <si>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</si>
  <si>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</si>
  <si>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</si>
  <si>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</si>
  <si>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</si>
  <si>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</si>
  <si>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</si>
  <si>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</si>
  <si>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</si>
  <si>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</si>
  <si>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</si>
  <si>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</si>
  <si>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</si>
  <si>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</si>
  <si>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</si>
  <si>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</si>
  <si>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</si>
  <si>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</si>
  <si>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</si>
  <si>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</si>
  <si>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</si>
  <si>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</si>
  <si>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</si>
  <si>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</si>
  <si>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</si>
  <si>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</si>
  <si>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</si>
  <si>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</si>
  <si>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</si>
  <si>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</si>
  <si>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</si>
  <si>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</si>
  <si>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</si>
  <si>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</si>
  <si>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</si>
  <si>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</si>
  <si>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</si>
  <si>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</si>
  <si>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</si>
  <si>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</si>
  <si>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</si>
  <si>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</si>
  <si>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</si>
  <si>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</si>
  <si>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</si>
  <si>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</si>
  <si>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</si>
  <si>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</si>
  <si>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</si>
  <si>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</si>
  <si>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</si>
  <si>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</si>
  <si>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</si>
  <si>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</si>
  <si>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</si>
  <si>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</si>
  <si>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</si>
  <si>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</si>
  <si>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</si>
  <si>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</si>
  <si>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</si>
  <si>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</si>
  <si>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</si>
  <si>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</si>
  <si>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</si>
  <si>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</si>
  <si>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</si>
  <si>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</si>
  <si>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</si>
  <si>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</si>
  <si>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</si>
  <si>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</si>
  <si>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</si>
  <si>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</si>
  <si>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</si>
  <si>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</si>
  <si>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</si>
  <si>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</si>
  <si>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</si>
  <si>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</si>
  <si>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</si>
  <si>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</si>
  <si>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</si>
  <si>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</si>
  <si>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</si>
  <si>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</si>
  <si>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</si>
  <si>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</si>
  <si>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</si>
  <si>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</si>
  <si>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</si>
  <si>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</si>
  <si>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</si>
  <si>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</si>
  <si>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</si>
  <si>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</si>
  <si>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</si>
  <si>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</si>
  <si>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</si>
  <si>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</si>
  <si>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</si>
  <si>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</si>
  <si>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</si>
  <si>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</si>
  <si>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</si>
  <si>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</si>
  <si>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</si>
  <si>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</si>
  <si>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</si>
  <si>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</si>
  <si>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</si>
  <si>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</si>
  <si>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</si>
  <si>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</si>
  <si>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</si>
  <si>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</si>
  <si>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</si>
  <si>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</si>
  <si>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</si>
  <si>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</si>
  <si>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</si>
  <si>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</si>
  <si>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</si>
  <si>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</si>
  <si>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</si>
  <si>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</si>
  <si>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</si>
  <si>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</si>
  <si>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</si>
  <si>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</si>
  <si>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</si>
  <si>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</si>
  <si>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</si>
  <si>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</si>
  <si>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</si>
  <si>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</si>
  <si>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</si>
  <si>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</si>
  <si>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</si>
  <si>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</si>
  <si>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</si>
  <si>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</si>
  <si>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</si>
  <si>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</si>
  <si>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</si>
  <si>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</si>
  <si>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</si>
  <si>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</si>
  <si>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</si>
  <si>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</si>
  <si>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</si>
  <si>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</si>
  <si>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</si>
  <si>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</si>
  <si>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</si>
  <si>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</si>
  <si>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</si>
  <si>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</si>
  <si>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</si>
  <si>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</si>
  <si>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</si>
  <si>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</si>
  <si>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</si>
  <si>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</si>
  <si>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</si>
  <si>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</si>
  <si>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</si>
  <si>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</si>
  <si>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</si>
  <si>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</si>
  <si>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</si>
  <si>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</si>
  <si>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</si>
  <si>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</si>
  <si>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</si>
  <si>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</si>
  <si>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</si>
  <si>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</si>
  <si>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</si>
  <si>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</si>
  <si>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</si>
  <si>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</si>
  <si>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</si>
  <si>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</si>
  <si>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</si>
  <si>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</si>
  <si>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</si>
  <si>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</si>
  <si>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</si>
  <si>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</si>
  <si>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</si>
  <si>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</si>
  <si>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</si>
  <si>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</si>
  <si>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</si>
  <si>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</si>
  <si>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</si>
  <si>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</si>
  <si>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</si>
  <si>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</si>
  <si>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</si>
  <si>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</si>
  <si>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</si>
  <si>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</si>
  <si>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</si>
  <si>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</si>
  <si>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</si>
  <si>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</si>
  <si>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</si>
  <si>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</si>
  <si>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</si>
  <si>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</si>
  <si>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</si>
  <si>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</si>
  <si>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</si>
  <si>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</si>
  <si>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</si>
  <si>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</si>
  <si>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</si>
  <si>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</si>
  <si>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</si>
  <si>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</si>
  <si>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</si>
  <si>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</si>
  <si>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</si>
  <si>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</si>
  <si>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</si>
  <si>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</si>
  <si>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</si>
  <si>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</si>
  <si>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</si>
  <si>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</si>
  <si>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</si>
  <si>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</si>
  <si>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</si>
  <si>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</si>
  <si>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</si>
  <si>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</si>
  <si>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</si>
  <si>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</si>
  <si>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</si>
  <si>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</si>
  <si>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</si>
  <si>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</si>
  <si>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</si>
  <si>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</si>
  <si>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</si>
  <si>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</si>
  <si>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</si>
  <si>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</si>
  <si>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</si>
  <si>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</si>
  <si>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</si>
  <si>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</si>
  <si>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</si>
  <si>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</si>
  <si>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</si>
  <si>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</si>
  <si>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</si>
  <si>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</si>
  <si>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</si>
  <si>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</si>
  <si>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</si>
  <si>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</si>
  <si>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</si>
  <si>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</si>
  <si>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</si>
  <si>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</si>
  <si>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</si>
  <si>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</si>
  <si>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</si>
  <si>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</si>
  <si>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</si>
  <si>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</si>
  <si>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</si>
  <si>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</si>
  <si>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</si>
  <si>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</si>
  <si>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</si>
  <si>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</si>
  <si>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</si>
  <si>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</si>
  <si>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</si>
  <si>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</si>
  <si>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</si>
  <si>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</si>
  <si>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</si>
  <si>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</si>
  <si>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</si>
  <si>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</si>
  <si>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</si>
  <si>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</si>
  <si>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</si>
  <si>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</si>
  <si>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</si>
  <si>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</si>
  <si>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</si>
  <si>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</si>
  <si>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</si>
  <si>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</si>
  <si>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</si>
  <si>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</si>
  <si>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</si>
  <si>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</si>
  <si>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</si>
  <si>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</si>
  <si>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</si>
  <si>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</si>
  <si>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</si>
  <si>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</si>
  <si>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</si>
  <si>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</si>
  <si>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</si>
  <si>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</si>
  <si>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</si>
  <si>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</si>
  <si>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</si>
  <si>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</si>
  <si>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</si>
  <si>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</si>
  <si>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</si>
  <si>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</si>
  <si>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</si>
  <si>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</si>
  <si>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</si>
  <si>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</si>
  <si>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</si>
  <si>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</si>
  <si>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</si>
  <si>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</si>
  <si>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</si>
  <si>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</si>
  <si>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</si>
  <si>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</si>
  <si>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</si>
  <si>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</si>
  <si>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</si>
  <si>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</si>
  <si>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</si>
  <si>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</si>
  <si>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</si>
  <si>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</si>
  <si>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</si>
  <si>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</si>
  <si>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</si>
  <si>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</si>
  <si>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</si>
  <si>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</si>
  <si>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</si>
  <si>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</si>
  <si>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</si>
  <si>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</si>
  <si>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</si>
  <si>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</si>
  <si>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</si>
  <si>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</si>
  <si>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</si>
  <si>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</si>
  <si>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</si>
  <si>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</si>
  <si>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</si>
  <si>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</si>
  <si>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</si>
  <si>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</si>
  <si>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</si>
  <si>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</si>
  <si>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</si>
  <si>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</si>
  <si>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</si>
  <si>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</si>
  <si>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</si>
  <si>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</si>
  <si>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</si>
  <si>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</si>
  <si>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</si>
  <si>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</si>
  <si>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</si>
  <si>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</si>
  <si>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</si>
  <si>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</si>
  <si>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</si>
  <si>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</si>
  <si>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</si>
  <si>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</si>
  <si>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</si>
  <si>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</si>
  <si>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</si>
  <si>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</si>
  <si>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</si>
  <si>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</si>
  <si>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</si>
  <si>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</si>
  <si>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</si>
  <si>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</si>
  <si>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</si>
  <si>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</si>
  <si>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</si>
  <si>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</si>
  <si>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</si>
  <si>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</si>
  <si>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</si>
  <si>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</si>
  <si>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</si>
  <si>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</si>
  <si>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</si>
  <si>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</si>
  <si>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</si>
  <si>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</si>
  <si>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</si>
  <si>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</si>
  <si>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</si>
  <si>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</si>
  <si>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</si>
  <si>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</si>
  <si>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</si>
  <si>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</si>
  <si>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</si>
  <si>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</si>
  <si>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</si>
  <si>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</si>
  <si>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</si>
  <si>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</si>
  <si>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</si>
  <si>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</si>
  <si>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</si>
  <si>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</si>
  <si>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</si>
  <si>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</si>
  <si>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</si>
  <si>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</si>
  <si>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</si>
  <si>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</si>
  <si>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</si>
  <si>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</si>
  <si>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</si>
  <si>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</si>
  <si>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</si>
  <si>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</si>
  <si>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</si>
  <si>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</si>
  <si>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</si>
  <si>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</si>
  <si>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</si>
  <si>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</si>
  <si>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</si>
  <si>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</si>
  <si>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</si>
  <si>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</si>
  <si>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</si>
  <si>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</si>
  <si>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</si>
  <si>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</si>
  <si>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</si>
  <si>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</si>
  <si>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</si>
  <si>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</si>
  <si>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</si>
  <si>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</si>
  <si>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</si>
  <si>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</si>
  <si>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</si>
  <si>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</si>
  <si>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</si>
  <si>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</si>
  <si>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</si>
  <si>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</si>
  <si>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</si>
  <si>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</si>
  <si>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</si>
  <si>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</si>
  <si>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</si>
  <si>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</si>
  <si>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</si>
  <si>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</si>
  <si>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</si>
  <si>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</si>
  <si>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</si>
  <si>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</si>
  <si>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</si>
  <si>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</si>
  <si>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</si>
  <si>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</si>
  <si>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</si>
  <si>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</si>
  <si>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</si>
  <si>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</si>
  <si>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</si>
  <si>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</si>
  <si>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</si>
  <si>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</si>
  <si>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</si>
  <si>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</si>
  <si>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</si>
  <si>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</si>
  <si>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</si>
  <si>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</si>
  <si>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</si>
  <si>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</si>
  <si>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</si>
  <si>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</si>
  <si>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</si>
  <si>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</si>
  <si>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</si>
  <si>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</si>
  <si>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</si>
  <si>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</si>
  <si>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</si>
  <si>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</si>
  <si>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</si>
  <si>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</si>
  <si>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</si>
  <si>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</si>
  <si>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</si>
  <si>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</si>
  <si>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</si>
  <si>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</si>
  <si>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</si>
  <si>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</si>
  <si>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</si>
  <si>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</si>
  <si>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</si>
  <si>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</si>
  <si>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</si>
  <si>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</si>
  <si>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</si>
  <si>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</si>
  <si>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</si>
  <si>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</si>
  <si>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</si>
  <si>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</si>
  <si>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</si>
  <si>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</si>
  <si>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</si>
  <si>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</si>
  <si>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</si>
  <si>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</si>
  <si>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</si>
  <si>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</si>
  <si>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</si>
  <si>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</si>
  <si>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</si>
  <si>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</si>
  <si>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</si>
  <si>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</si>
  <si>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</si>
  <si>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</si>
  <si>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</si>
  <si>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</si>
  <si>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</si>
  <si>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</si>
  <si>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</si>
  <si>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</si>
  <si>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</si>
  <si>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</si>
  <si>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</si>
  <si>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</si>
  <si>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</si>
  <si>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</si>
  <si>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</si>
  <si>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</si>
  <si>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</si>
  <si>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</si>
  <si>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</si>
  <si>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</si>
  <si>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</si>
  <si>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</si>
  <si>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</si>
  <si>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</si>
  <si>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</si>
  <si>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</si>
  <si>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</si>
  <si>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</si>
  <si>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</si>
  <si>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</si>
  <si>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</si>
  <si>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</si>
  <si>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</si>
  <si>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</si>
  <si>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</si>
  <si>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</si>
  <si>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</si>
  <si>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</si>
  <si>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</si>
  <si>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</si>
  <si>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</si>
  <si>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</si>
  <si>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</si>
  <si>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</si>
  <si>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</si>
  <si>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</si>
  <si>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</si>
  <si>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</si>
  <si>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</si>
  <si>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</si>
  <si>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</si>
  <si>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</si>
  <si>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</si>
  <si>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</si>
  <si>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</si>
  <si>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</si>
  <si>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</si>
  <si>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</si>
  <si>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</si>
  <si>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</si>
  <si>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</si>
  <si>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</si>
  <si>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</si>
  <si>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</si>
  <si>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</si>
  <si>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</si>
  <si>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</si>
  <si>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</si>
  <si>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</si>
  <si>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</si>
  <si>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</si>
  <si>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</si>
  <si>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</si>
  <si>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</si>
  <si>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</si>
  <si>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</si>
  <si>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</si>
  <si>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</si>
  <si>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</si>
  <si>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</si>
  <si>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</si>
  <si>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</si>
  <si>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</si>
  <si>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</si>
  <si>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</si>
  <si>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</si>
  <si>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</si>
  <si>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</si>
  <si>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</si>
  <si>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</si>
  <si>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</si>
  <si>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</si>
  <si>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</si>
  <si>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</si>
  <si>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</si>
  <si>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</si>
  <si>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</si>
  <si>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</si>
  <si>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</si>
  <si>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</si>
  <si>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</si>
  <si>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</si>
  <si>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</si>
  <si>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</si>
  <si>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</si>
  <si>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</si>
  <si>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</si>
  <si>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</si>
  <si>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</si>
  <si>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</si>
  <si>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</si>
  <si>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</si>
  <si>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</si>
  <si>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</si>
  <si>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</si>
  <si>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</si>
  <si>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</si>
  <si>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</si>
  <si>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</si>
  <si>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</si>
  <si>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</si>
  <si>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</si>
  <si>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</si>
  <si>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</si>
  <si>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</si>
  <si>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</si>
  <si>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</si>
  <si>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</si>
  <si>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</si>
  <si>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</si>
  <si>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</si>
  <si>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</si>
  <si>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</si>
  <si>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</si>
  <si>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</si>
  <si>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</si>
  <si>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</si>
  <si>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</si>
  <si>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</si>
  <si>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</si>
  <si>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</si>
  <si>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</si>
  <si>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</si>
  <si>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</si>
  <si>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</si>
  <si>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</si>
  <si>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</si>
  <si>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</si>
  <si>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</si>
  <si>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</si>
  <si>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</si>
  <si>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</si>
  <si>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</si>
  <si>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</si>
  <si>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</si>
  <si>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</si>
  <si>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</si>
  <si>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</si>
  <si>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</si>
  <si>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</si>
  <si>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</si>
  <si>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</si>
  <si>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</si>
  <si>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</si>
  <si>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</si>
  <si>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</si>
  <si>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</si>
  <si>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</si>
  <si>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</si>
  <si>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</si>
  <si>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</si>
  <si>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</si>
  <si>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</si>
  <si>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</si>
  <si>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</si>
  <si>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</si>
  <si>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</si>
  <si>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</si>
  <si>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</si>
  <si>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</si>
  <si>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</si>
  <si>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</si>
  <si>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</si>
  <si>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</si>
  <si>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</si>
  <si>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</si>
  <si>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</si>
  <si>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</si>
  <si>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</si>
  <si>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</si>
  <si>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</si>
  <si>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</si>
  <si>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</si>
  <si>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</si>
  <si>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</si>
  <si>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</si>
  <si>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</si>
  <si>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</si>
  <si>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</si>
  <si>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</si>
  <si>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</si>
  <si>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</si>
  <si>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</si>
  <si>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</si>
  <si>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</si>
  <si>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</si>
  <si>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</si>
  <si>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</si>
  <si>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</si>
  <si>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</si>
  <si>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</si>
  <si>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</si>
  <si>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</si>
  <si>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</si>
  <si>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</si>
  <si>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</si>
  <si>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</si>
  <si>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</si>
  <si>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</si>
  <si>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</si>
  <si>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</si>
  <si>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</si>
  <si>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</si>
  <si>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</si>
  <si>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</si>
  <si>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</si>
  <si>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</si>
  <si>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</si>
  <si>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</si>
  <si>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</si>
  <si>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</si>
  <si>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</si>
  <si>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</si>
  <si>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</si>
  <si>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</si>
  <si>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</si>
  <si>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</si>
  <si>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</si>
  <si>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</si>
  <si>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</si>
  <si>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</si>
  <si>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</si>
  <si>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</si>
  <si>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</si>
  <si>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</si>
  <si>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</si>
  <si>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</si>
  <si>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</si>
  <si>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</si>
  <si>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</si>
  <si>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</si>
  <si>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</si>
  <si>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</si>
  <si>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</si>
  <si>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</si>
  <si>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</si>
  <si>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</si>
  <si>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</si>
  <si>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</si>
  <si>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</si>
  <si>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</si>
  <si>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</si>
  <si>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</si>
  <si>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</si>
  <si>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</si>
  <si>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</si>
  <si>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</si>
  <si>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</si>
  <si>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</si>
  <si>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</si>
  <si>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</si>
  <si>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</si>
  <si>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</si>
  <si>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</si>
  <si>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</si>
  <si>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</si>
  <si>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</si>
  <si>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</si>
  <si>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</si>
  <si>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</si>
  <si>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</si>
  <si>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</si>
  <si>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</si>
  <si>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</si>
  <si>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</si>
  <si>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</si>
  <si>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</si>
  <si>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</si>
  <si>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</si>
  <si>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</si>
  <si>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</si>
  <si>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</si>
  <si>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</si>
  <si>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</si>
  <si>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</si>
  <si>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</si>
  <si>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</si>
  <si>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</si>
  <si>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</si>
  <si>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</si>
  <si>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</si>
  <si>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</si>
  <si>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</si>
  <si>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</si>
  <si>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</si>
  <si>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</si>
  <si>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</si>
  <si>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</si>
  <si>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</si>
  <si>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</si>
  <si>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</si>
  <si>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</si>
  <si>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</si>
  <si>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</si>
  <si>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</si>
  <si>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</si>
  <si>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</si>
  <si>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</si>
  <si>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</si>
  <si>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</si>
  <si>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</si>
  <si>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</si>
  <si>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</si>
  <si>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</si>
  <si>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</si>
  <si>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</si>
  <si>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</si>
  <si>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</si>
  <si>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</si>
  <si>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</si>
  <si>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</si>
  <si>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</si>
  <si>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</si>
  <si>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</si>
  <si>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</si>
  <si>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</si>
  <si>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</si>
  <si>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</si>
  <si>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</si>
  <si>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</si>
  <si>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</si>
  <si>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</si>
  <si>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</si>
  <si>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</si>
  <si>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</si>
  <si>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</si>
  <si>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</si>
  <si>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</si>
  <si>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</si>
  <si>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</si>
  <si>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</si>
  <si>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</si>
  <si>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</si>
  <si>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</si>
  <si>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</si>
  <si>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</si>
  <si>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</si>
  <si>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</si>
  <si>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</si>
  <si>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</si>
  <si>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</si>
  <si>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</si>
  <si>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</si>
  <si>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</si>
  <si>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</si>
  <si>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</si>
  <si>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</si>
  <si>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</si>
  <si>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</si>
  <si>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</si>
  <si>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</si>
  <si>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</si>
  <si>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</si>
  <si>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</si>
  <si>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</si>
  <si>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</si>
  <si>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</si>
  <si>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</si>
  <si>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</si>
  <si>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</si>
  <si>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</si>
  <si>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</si>
  <si>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</si>
  <si>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</si>
  <si>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</si>
  <si>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</si>
  <si>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</si>
  <si>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</si>
  <si>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</si>
  <si>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</si>
  <si>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</si>
  <si>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</si>
  <si>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</si>
  <si>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</si>
  <si>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</si>
  <si>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</si>
  <si>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</si>
  <si>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</si>
  <si>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</si>
  <si>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</si>
  <si>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</si>
  <si>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</si>
  <si>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</si>
  <si>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</si>
  <si>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</si>
  <si>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</si>
  <si>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</si>
  <si>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</si>
  <si>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</si>
  <si>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</si>
  <si>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</si>
  <si>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</si>
  <si>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</si>
  <si>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</si>
  <si>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</si>
  <si>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</si>
  <si>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</si>
  <si>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</si>
  <si>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</si>
  <si>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</si>
  <si>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</si>
  <si>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</si>
  <si>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</si>
  <si>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</si>
  <si>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</si>
  <si>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</si>
  <si>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</si>
  <si>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</si>
  <si>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</si>
  <si>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</si>
  <si>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</si>
  <si>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</si>
  <si>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</si>
  <si>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</si>
  <si>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</si>
  <si>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</si>
  <si>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</si>
  <si>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</si>
  <si>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</si>
  <si>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</si>
  <si>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</si>
  <si>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</si>
  <si>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</si>
  <si>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</si>
  <si>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</si>
  <si>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</si>
  <si>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</si>
  <si>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</si>
  <si>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</si>
  <si>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</si>
  <si>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</si>
  <si>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</si>
  <si>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</si>
  <si>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</si>
  <si>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</si>
  <si>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</si>
  <si>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</si>
  <si>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</si>
  <si>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</si>
  <si>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</si>
  <si>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</si>
  <si>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</si>
  <si>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</si>
  <si>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</si>
  <si>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</si>
  <si>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</si>
  <si>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</si>
  <si>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</si>
  <si>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</si>
  <si>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</si>
  <si>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</si>
  <si>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</si>
  <si>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</si>
  <si>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</si>
  <si>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</si>
  <si>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</si>
  <si>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</si>
  <si>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</si>
  <si>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</si>
  <si>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</si>
  <si>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</si>
  <si>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</si>
  <si>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</si>
  <si>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</si>
  <si>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</si>
  <si>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</si>
  <si>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</si>
  <si>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</si>
  <si>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</si>
  <si>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</si>
  <si>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</si>
  <si>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</si>
  <si>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</si>
  <si>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</si>
  <si>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</si>
  <si>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</si>
  <si>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</si>
  <si>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</si>
  <si>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</si>
  <si>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</si>
  <si>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</si>
  <si>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</si>
  <si>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</si>
  <si>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</si>
  <si>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</si>
  <si>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</si>
  <si>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</si>
  <si>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</si>
  <si>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</si>
  <si>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</si>
  <si>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</si>
  <si>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</si>
  <si>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</si>
  <si>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</si>
  <si>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</si>
  <si>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</si>
  <si>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</si>
  <si>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</si>
  <si>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</si>
  <si>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</si>
  <si>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</si>
  <si>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</si>
  <si>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</si>
  <si>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</si>
  <si>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</si>
  <si>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</si>
  <si>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</si>
  <si>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</si>
  <si>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</si>
  <si>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</si>
  <si>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</si>
  <si>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</si>
  <si>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</si>
  <si>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</si>
  <si>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</si>
  <si>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</si>
  <si>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</si>
  <si>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</si>
  <si>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</si>
  <si>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</si>
  <si>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</si>
  <si>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</si>
  <si>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</si>
  <si>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</si>
  <si>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</si>
  <si>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</si>
  <si>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</si>
  <si>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</si>
  <si>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</si>
  <si>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</si>
  <si>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</si>
  <si>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</si>
  <si>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</si>
  <si>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</si>
  <si>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</si>
  <si>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</si>
  <si>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</si>
  <si>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</si>
  <si>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</si>
  <si>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</si>
  <si>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</si>
  <si>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</si>
  <si>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</si>
  <si>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</si>
  <si>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</si>
  <si>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</si>
  <si>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</si>
  <si>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</si>
  <si>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</si>
  <si>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</si>
  <si>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</si>
  <si>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</si>
  <si>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</si>
  <si>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</si>
  <si>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</si>
  <si>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</si>
  <si>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</si>
  <si>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</si>
  <si>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</si>
  <si>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</si>
  <si>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</si>
  <si>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</si>
  <si>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</si>
  <si>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</si>
  <si>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</si>
  <si>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</si>
  <si>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</si>
  <si>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</si>
  <si>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</si>
  <si>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</si>
  <si>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</si>
  <si>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</si>
  <si>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</si>
  <si>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</si>
  <si>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</si>
  <si>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</si>
  <si>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</si>
  <si>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</si>
  <si>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</si>
  <si>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</si>
  <si>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</si>
  <si>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</si>
  <si>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</si>
  <si>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</si>
  <si>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</si>
  <si>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</si>
  <si>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</si>
  <si>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</si>
  <si>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</si>
  <si>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</si>
  <si>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</si>
  <si>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</si>
  <si>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</si>
  <si>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</si>
  <si>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</si>
  <si>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</si>
  <si>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</si>
  <si>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</si>
  <si>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</si>
  <si>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</si>
  <si>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</si>
  <si>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</si>
  <si>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</si>
  <si>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</si>
  <si>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</si>
  <si>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</si>
  <si>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</si>
  <si>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</si>
  <si>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</si>
  <si>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</si>
  <si>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</si>
  <si>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</si>
  <si>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</si>
  <si>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</si>
  <si>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</si>
  <si>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</si>
  <si>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</si>
  <si>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</si>
  <si>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</si>
  <si>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</si>
  <si>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</si>
  <si>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</si>
  <si>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</si>
  <si>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</si>
  <si>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</si>
  <si>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</si>
  <si>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</si>
  <si>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</si>
  <si>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</si>
  <si>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</si>
  <si>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</si>
  <si>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</si>
  <si>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</si>
  <si>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</si>
  <si>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</si>
  <si>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</si>
  <si>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</si>
  <si>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</si>
  <si>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</si>
  <si>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</si>
  <si>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</si>
  <si>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</si>
  <si>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</si>
  <si>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</si>
  <si>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</si>
  <si>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</si>
  <si>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</si>
  <si>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</si>
  <si>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</si>
  <si>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</si>
  <si>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</si>
  <si>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</si>
  <si>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</si>
  <si>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</si>
  <si>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</si>
  <si>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</si>
  <si>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</si>
  <si>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</si>
  <si>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</si>
  <si>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</si>
  <si>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</si>
  <si>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</si>
  <si>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</si>
  <si>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</si>
  <si>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</si>
  <si>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</si>
  <si>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</si>
  <si>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</si>
  <si>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</si>
  <si>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</si>
  <si>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</si>
  <si>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</si>
  <si>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</si>
  <si>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</si>
  <si>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</si>
  <si>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</si>
  <si>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</si>
  <si>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</si>
  <si>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</si>
  <si>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</si>
  <si>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</si>
  <si>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</si>
  <si>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</si>
  <si>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</si>
  <si>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</si>
  <si>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</si>
  <si>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</si>
  <si>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</si>
  <si>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</si>
  <si>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</si>
  <si>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</si>
  <si>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</si>
  <si>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</si>
  <si>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</si>
  <si>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</si>
  <si>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</si>
  <si>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</si>
  <si>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</si>
  <si>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</si>
  <si>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</si>
  <si>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</si>
  <si>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</si>
  <si>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</si>
  <si>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</si>
  <si>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</si>
  <si>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</si>
  <si>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</si>
  <si>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</si>
  <si>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</si>
  <si>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</si>
  <si>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</si>
  <si>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</si>
  <si>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</si>
  <si>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</si>
  <si>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</si>
  <si>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</si>
  <si>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</si>
  <si>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</si>
  <si>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</si>
  <si>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</si>
  <si>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</si>
  <si>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</si>
  <si>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</si>
  <si>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</si>
  <si>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</si>
  <si>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</si>
  <si>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</si>
  <si>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</si>
  <si>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</si>
  <si>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</si>
  <si>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</si>
  <si>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</si>
  <si>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</si>
  <si>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</si>
  <si>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</si>
  <si>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</si>
  <si>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</si>
  <si>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</si>
  <si>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</si>
  <si>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</si>
  <si>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</si>
  <si>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</si>
  <si>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</si>
  <si>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</si>
  <si>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</si>
  <si>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</si>
  <si>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</si>
  <si>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</si>
  <si>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</si>
  <si>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</si>
  <si>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</si>
  <si>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</si>
  <si>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</si>
  <si>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</si>
  <si>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</si>
  <si>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</si>
  <si>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</si>
  <si>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</si>
  <si>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</si>
  <si>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</si>
  <si>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</si>
  <si>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</si>
  <si>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</si>
  <si>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</si>
  <si>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</si>
  <si>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</si>
  <si>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</si>
  <si>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</si>
  <si>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</si>
  <si>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</si>
  <si>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</si>
  <si>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</si>
  <si>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</si>
  <si>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</si>
  <si>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</si>
  <si>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</si>
  <si>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</si>
  <si>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</si>
  <si>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</si>
  <si>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</si>
  <si>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</si>
  <si>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</si>
  <si>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</si>
  <si>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</si>
  <si>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</si>
  <si>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</si>
  <si>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</si>
  <si>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</si>
  <si>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</si>
  <si>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</si>
  <si>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</si>
  <si>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</si>
  <si>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</si>
  <si>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</si>
  <si>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</si>
  <si>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</si>
  <si>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</si>
  <si>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</si>
  <si>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</si>
  <si>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</si>
  <si>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</si>
  <si>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</si>
  <si>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</si>
  <si>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</si>
  <si>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</si>
  <si>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</si>
  <si>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</si>
  <si>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</si>
  <si>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</si>
  <si>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</si>
  <si>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</si>
  <si>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</si>
  <si>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</si>
  <si>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</si>
  <si>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</si>
  <si>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</si>
  <si>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</si>
  <si>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</si>
  <si>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</si>
  <si>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</si>
  <si>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</si>
  <si>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</si>
  <si>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</si>
  <si>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</si>
  <si>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</si>
  <si>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</si>
  <si>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</si>
  <si>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</si>
  <si>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</si>
  <si>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</si>
  <si>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</si>
  <si>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</si>
  <si>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</si>
  <si>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</si>
  <si>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</si>
  <si>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</si>
  <si>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</si>
  <si>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</si>
  <si>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</si>
  <si>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</si>
  <si>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</si>
  <si>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</si>
  <si>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</si>
  <si>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</si>
  <si>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</si>
  <si>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</si>
  <si>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</si>
  <si>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</si>
  <si>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</si>
  <si>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</si>
  <si>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</si>
  <si>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</si>
  <si>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</si>
  <si>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</si>
  <si>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</si>
  <si>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</si>
  <si>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</si>
  <si>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</si>
  <si>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</si>
  <si>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</si>
  <si>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</si>
  <si>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</si>
  <si>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</si>
  <si>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</si>
  <si>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</si>
  <si>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</si>
  <si>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</si>
  <si>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</si>
  <si>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</si>
  <si>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</si>
  <si>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</si>
  <si>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</si>
  <si>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</si>
  <si>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</si>
  <si>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</si>
  <si>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</si>
  <si>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</si>
  <si>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</si>
  <si>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</si>
  <si>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</si>
  <si>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</si>
  <si>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</si>
  <si>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</si>
  <si>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</si>
  <si>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</si>
  <si>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</si>
  <si>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</si>
  <si>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</si>
  <si>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</si>
  <si>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</si>
  <si>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</si>
  <si>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</si>
  <si>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</si>
  <si>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</si>
  <si>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</si>
  <si>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</si>
  <si>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</si>
  <si>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</si>
  <si>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</si>
  <si>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</si>
  <si>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</si>
  <si>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</si>
  <si>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</si>
  <si>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</si>
  <si>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</si>
  <si>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</si>
  <si>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</si>
  <si>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</si>
  <si>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</si>
  <si>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</si>
  <si>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</si>
  <si>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</si>
  <si>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</si>
  <si>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</si>
  <si>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</si>
  <si>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</si>
  <si>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</si>
  <si>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</si>
  <si>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</si>
  <si>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</si>
  <si>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</si>
  <si>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</si>
  <si>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</si>
  <si>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</si>
  <si>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</si>
  <si>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</si>
  <si>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</si>
  <si>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</si>
  <si>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</si>
  <si>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</si>
  <si>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</si>
  <si>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</si>
  <si>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</si>
  <si>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</si>
  <si>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</si>
  <si>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</si>
  <si>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</si>
  <si>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</si>
  <si>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</si>
  <si>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</si>
  <si>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</si>
  <si>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</si>
  <si>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</si>
  <si>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</si>
  <si>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</si>
  <si>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</si>
  <si>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</si>
  <si>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</si>
  <si>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</si>
  <si>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</si>
  <si>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</si>
  <si>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</si>
  <si>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</si>
  <si>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</si>
  <si>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</si>
  <si>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</si>
  <si>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</si>
  <si>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</si>
  <si>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</si>
  <si>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</si>
  <si>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</si>
  <si>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</si>
  <si>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</si>
  <si>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</si>
  <si>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</si>
  <si>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</si>
  <si>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</si>
  <si>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</si>
  <si>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</si>
  <si>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</si>
  <si>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</si>
  <si>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</si>
  <si>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</si>
  <si>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</si>
  <si>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</si>
  <si>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</si>
  <si>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</si>
  <si>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</si>
  <si>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</si>
  <si>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</si>
  <si>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</si>
  <si>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</si>
  <si>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</si>
  <si>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</si>
  <si>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</si>
  <si>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</si>
  <si>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</si>
  <si>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</si>
  <si>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</si>
  <si>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</si>
  <si>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</si>
  <si>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</si>
  <si>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</si>
  <si>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</si>
  <si>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</si>
  <si>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</si>
  <si>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</si>
  <si>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</si>
  <si>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</si>
  <si>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</si>
  <si>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</si>
  <si>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</si>
  <si>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</si>
  <si>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</si>
  <si>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</si>
  <si>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</si>
  <si>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</si>
  <si>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</si>
  <si>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</si>
  <si>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</si>
  <si>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</si>
  <si>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</si>
  <si>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</si>
  <si>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</si>
  <si>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</si>
  <si>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</si>
  <si>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</si>
  <si>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</si>
  <si>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</si>
  <si>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</si>
  <si>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</si>
  <si>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</si>
  <si>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</si>
  <si>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</si>
  <si>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</si>
  <si>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</si>
  <si>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</si>
  <si>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</si>
  <si>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</si>
  <si>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</si>
  <si>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</si>
  <si>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</si>
  <si>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</si>
  <si>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</si>
  <si>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</si>
  <si>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</si>
  <si>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</si>
  <si>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</si>
  <si>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</si>
  <si>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</si>
  <si>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</si>
  <si>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</si>
  <si>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</si>
  <si>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</si>
  <si>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</si>
  <si>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</si>
  <si>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</si>
  <si>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</si>
  <si>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</si>
  <si>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</si>
  <si>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</si>
  <si>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</si>
  <si>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</si>
  <si>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</si>
  <si>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</si>
  <si>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</si>
  <si>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</si>
  <si>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</si>
  <si>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</si>
  <si>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</si>
  <si>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</si>
  <si>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</si>
  <si>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</si>
  <si>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</si>
  <si>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</si>
  <si>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</si>
  <si>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</si>
  <si>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</si>
  <si>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</si>
  <si>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</si>
  <si>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</si>
  <si>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</si>
  <si>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</si>
  <si>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</si>
  <si>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</si>
  <si>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</si>
  <si>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</si>
  <si>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</si>
  <si>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</si>
  <si>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</si>
  <si>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</si>
  <si>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</si>
  <si>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</si>
  <si>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</si>
  <si>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</si>
  <si>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</si>
  <si>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</si>
  <si>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</si>
  <si>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</si>
  <si>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</si>
  <si>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</si>
  <si>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</si>
  <si>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</si>
  <si>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</si>
  <si>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</si>
  <si>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</si>
  <si>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</si>
  <si>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</si>
  <si>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</si>
  <si>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</si>
  <si>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</si>
  <si>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</si>
  <si>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</si>
  <si>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</si>
  <si>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</si>
  <si>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</si>
  <si>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</si>
  <si>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</si>
  <si>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</si>
  <si>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</si>
  <si>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</si>
  <si>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</si>
  <si>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</si>
  <si>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</si>
  <si>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</si>
  <si>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</si>
  <si>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</si>
  <si>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</si>
  <si>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</si>
  <si>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</si>
  <si>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</si>
  <si>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</si>
  <si>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</si>
  <si>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</si>
  <si>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</si>
  <si>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</si>
  <si>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</si>
  <si>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</si>
  <si>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</si>
  <si>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</si>
  <si>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</si>
  <si>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</si>
  <si>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</si>
  <si>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</si>
  <si>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</si>
  <si>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</si>
  <si>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</si>
  <si>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</si>
  <si>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</si>
  <si>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</si>
  <si>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</si>
  <si>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</si>
  <si>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</si>
  <si>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</si>
  <si>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</si>
  <si>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</si>
  <si>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</si>
  <si>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</si>
  <si>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</si>
  <si>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</si>
  <si>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</si>
  <si>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</si>
  <si>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</si>
  <si>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</si>
  <si>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</si>
  <si>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</si>
  <si>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</si>
  <si>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</si>
  <si>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</si>
  <si>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</si>
  <si>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</si>
  <si>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</si>
  <si>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</si>
  <si>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</si>
  <si>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</si>
  <si>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</si>
  <si>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</si>
  <si>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</si>
  <si>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</si>
  <si>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</si>
  <si>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</si>
  <si>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</si>
  <si>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</si>
  <si>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</si>
  <si>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</si>
  <si>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</si>
  <si>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</si>
  <si>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</si>
  <si>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</si>
  <si>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</si>
  <si>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</si>
  <si>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</si>
  <si>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</si>
  <si>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</si>
  <si>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</si>
  <si>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</si>
  <si>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</si>
  <si>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</si>
  <si>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</si>
  <si>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</si>
  <si>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</si>
  <si>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</si>
  <si>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</si>
  <si>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</si>
  <si>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</si>
  <si>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</si>
  <si>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</si>
  <si>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</si>
  <si>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</si>
  <si>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</si>
  <si>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</si>
  <si>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</si>
  <si>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</si>
  <si>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</si>
  <si>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</si>
  <si>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</si>
  <si>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</si>
  <si>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</si>
  <si>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</si>
  <si>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</si>
  <si>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</si>
  <si>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</si>
  <si>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</si>
  <si>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</si>
  <si>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</si>
  <si>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</si>
  <si>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</si>
  <si>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</si>
  <si>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</si>
  <si>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</si>
  <si>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</si>
  <si>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</si>
  <si>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</si>
  <si>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</si>
  <si>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</si>
  <si>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</si>
  <si>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</si>
  <si>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</si>
  <si>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</si>
  <si>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</si>
  <si>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</si>
  <si>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</si>
  <si>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</si>
  <si>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</si>
  <si>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</si>
  <si>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</si>
  <si>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</si>
  <si>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</si>
  <si>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</si>
  <si>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</si>
  <si>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</si>
  <si>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</si>
  <si>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</si>
  <si>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</si>
  <si>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</si>
  <si>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</si>
  <si>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</si>
  <si>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</si>
  <si>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</si>
  <si>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</si>
  <si>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</si>
  <si>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</si>
  <si>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</si>
  <si>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</si>
  <si>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</si>
  <si>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</si>
  <si>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</si>
  <si>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</si>
  <si>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</si>
  <si>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</si>
  <si>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</si>
  <si>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</si>
  <si>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</si>
  <si>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</si>
  <si>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</si>
  <si>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</si>
  <si>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</si>
  <si>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</si>
  <si>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</si>
  <si>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</si>
  <si>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</si>
  <si>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</si>
  <si>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</si>
  <si>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</si>
  <si>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</si>
  <si>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</si>
  <si>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</si>
  <si>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</si>
  <si>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</si>
  <si>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</si>
  <si>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</si>
  <si>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</si>
  <si>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</si>
  <si>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</si>
  <si>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</si>
  <si>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</si>
  <si>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</si>
  <si>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</si>
  <si>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</si>
  <si>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</si>
  <si>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</si>
  <si>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</si>
  <si>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</si>
  <si>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</si>
  <si>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</si>
  <si>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</si>
  <si>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</si>
  <si>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</si>
  <si>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</si>
  <si>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</si>
  <si>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</si>
  <si>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</si>
  <si>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</si>
  <si>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</si>
  <si>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</si>
  <si>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</si>
  <si>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</si>
  <si>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</si>
  <si>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</si>
  <si>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</si>
  <si>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</si>
  <si>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</si>
  <si>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</si>
  <si>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</si>
  <si>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</si>
  <si>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</si>
  <si>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</si>
  <si>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</si>
  <si>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</si>
  <si>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</si>
  <si>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</si>
  <si>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</si>
  <si>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</si>
  <si>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</si>
  <si>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</si>
  <si>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</si>
  <si>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</si>
  <si>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</si>
  <si>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</si>
  <si>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</si>
  <si>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</si>
  <si>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</si>
  <si>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</si>
  <si>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</si>
  <si>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</si>
  <si>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</si>
  <si>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</si>
  <si>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</si>
  <si>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</si>
  <si>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</si>
  <si>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</si>
  <si>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</si>
  <si>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</si>
  <si>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</si>
  <si>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</si>
  <si>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</si>
  <si>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</si>
  <si>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</si>
  <si>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</si>
  <si>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</si>
  <si>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</si>
  <si>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</si>
  <si>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</si>
  <si>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</si>
  <si>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</si>
  <si>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</si>
  <si>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</si>
  <si>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</si>
  <si>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</si>
  <si>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</si>
  <si>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</si>
  <si>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</si>
  <si>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</si>
  <si>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</si>
  <si>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</si>
  <si>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</si>
  <si>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</si>
  <si>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</si>
  <si>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</si>
  <si>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</si>
  <si>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</si>
  <si>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</si>
  <si>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</si>
  <si>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</si>
  <si>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</si>
  <si>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</si>
  <si>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</si>
  <si>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</si>
  <si>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</si>
  <si>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</si>
  <si>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</si>
  <si>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</si>
  <si>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</si>
  <si>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</si>
  <si>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</si>
  <si>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</si>
  <si>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</si>
  <si>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</si>
  <si>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</si>
  <si>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</si>
  <si>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</si>
  <si>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</si>
  <si>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</si>
  <si>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</si>
  <si>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</si>
  <si>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</si>
  <si>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</si>
  <si>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</si>
  <si>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</si>
  <si>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</si>
  <si>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</si>
  <si>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</si>
  <si>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</si>
  <si>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</si>
  <si>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</si>
  <si>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</si>
  <si>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</si>
  <si>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</si>
  <si>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</si>
  <si>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</si>
  <si>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</si>
  <si>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</si>
  <si>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</si>
  <si>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</si>
  <si>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</si>
  <si>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</si>
  <si>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</si>
  <si>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</si>
  <si>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</si>
  <si>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</si>
  <si>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</si>
  <si>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</si>
  <si>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</si>
  <si>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</si>
  <si>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</si>
  <si>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</si>
  <si>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</si>
  <si>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</si>
  <si>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</si>
  <si>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</si>
  <si>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</si>
  <si>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</si>
  <si>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</si>
  <si>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</si>
  <si>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</si>
  <si>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</si>
  <si>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</si>
  <si>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</si>
  <si>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</si>
  <si>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</si>
  <si>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</si>
  <si>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</si>
  <si>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</si>
  <si>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</si>
  <si>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</si>
  <si>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</si>
  <si>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</si>
  <si>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</si>
  <si>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</si>
  <si>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</si>
  <si>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</si>
  <si>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</si>
  <si>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</si>
  <si>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</si>
  <si>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</si>
  <si>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</si>
  <si>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</si>
  <si>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</si>
  <si>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</si>
  <si>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</si>
  <si>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</si>
  <si>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</si>
  <si>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</si>
  <si>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</si>
  <si>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</si>
  <si>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</si>
  <si>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</si>
  <si>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</si>
  <si>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</si>
  <si>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</si>
  <si>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</si>
  <si>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</si>
  <si>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</si>
  <si>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</si>
  <si>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</si>
  <si>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</si>
  <si>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</si>
  <si>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</si>
  <si>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</si>
  <si>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</si>
  <si>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</si>
  <si>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</si>
  <si>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</si>
  <si>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</si>
  <si>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</si>
  <si>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</si>
  <si>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</si>
  <si>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</si>
  <si>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</si>
  <si>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</si>
  <si>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</si>
  <si>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</si>
  <si>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</si>
  <si>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</si>
  <si>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</si>
  <si>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</si>
  <si>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</si>
  <si>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</si>
  <si>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</si>
  <si>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</si>
  <si>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</si>
  <si>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</si>
  <si>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</si>
  <si>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</si>
  <si>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</si>
  <si>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</si>
  <si>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</si>
  <si>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</si>
  <si>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</si>
  <si>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</si>
  <si>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</si>
  <si>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</si>
  <si>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</si>
  <si>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</si>
  <si>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</si>
  <si>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</si>
  <si>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</si>
  <si>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</si>
  <si>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</si>
  <si>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</si>
  <si>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</si>
  <si>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</si>
  <si>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</si>
  <si>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</si>
  <si>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</si>
  <si>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</si>
  <si>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</si>
  <si>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</si>
  <si>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</si>
  <si>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</si>
  <si>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</si>
  <si>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</si>
  <si>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</si>
  <si>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</si>
  <si>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</si>
  <si>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</si>
  <si>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</si>
  <si>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</si>
  <si>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</si>
  <si>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</si>
  <si>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</si>
  <si>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</si>
  <si>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</si>
  <si>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</si>
  <si>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</si>
  <si>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</si>
  <si>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</si>
  <si>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</si>
  <si>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</si>
  <si>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</si>
  <si>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</si>
  <si>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</si>
  <si>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</si>
  <si>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</si>
  <si>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</si>
  <si>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</si>
  <si>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</si>
  <si>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</si>
  <si>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</si>
  <si>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</si>
  <si>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</si>
  <si>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</si>
  <si>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</si>
  <si>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</si>
  <si>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</si>
  <si>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</si>
  <si>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</si>
  <si>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</si>
  <si>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</si>
  <si>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</si>
  <si>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</si>
  <si>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</si>
  <si>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</si>
  <si>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</si>
  <si>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</si>
  <si>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</si>
  <si>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</si>
  <si>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</si>
  <si>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</si>
  <si>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</si>
  <si>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</si>
  <si>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</si>
  <si>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</si>
  <si>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</si>
  <si>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</si>
  <si>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</si>
  <si>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</si>
  <si>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</si>
  <si>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</si>
  <si>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</si>
  <si>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</si>
  <si>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</si>
  <si>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</si>
  <si>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</si>
  <si>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</si>
  <si>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</si>
  <si>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</si>
  <si>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</si>
  <si>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</si>
  <si>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</si>
  <si>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</si>
  <si>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</si>
  <si>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</si>
  <si>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</si>
  <si>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</si>
  <si>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</si>
  <si>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</si>
  <si>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</si>
  <si>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</si>
  <si>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</si>
  <si>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</si>
  <si>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</si>
  <si>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</si>
  <si>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</si>
  <si>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</si>
  <si>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</si>
  <si>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</si>
  <si>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</si>
  <si>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</si>
  <si>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</si>
  <si>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</si>
  <si>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</si>
  <si>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</si>
  <si>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</si>
  <si>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</si>
  <si>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</si>
  <si>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</si>
  <si>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</si>
  <si>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</si>
  <si>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</si>
  <si>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</si>
  <si>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</si>
  <si>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</si>
  <si>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</si>
  <si>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</si>
  <si>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</si>
  <si>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</si>
  <si>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</si>
  <si>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</si>
  <si>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</si>
  <si>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</si>
  <si>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</si>
  <si>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</si>
  <si>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</si>
  <si>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</si>
  <si>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</si>
  <si>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</si>
  <si>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</si>
  <si>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</si>
  <si>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</si>
  <si>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</si>
  <si>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</si>
  <si>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</si>
  <si>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</si>
  <si>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</si>
  <si>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</si>
  <si>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</si>
  <si>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</si>
  <si>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</si>
  <si>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</si>
  <si>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</si>
  <si>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</si>
  <si>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</si>
  <si>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</si>
  <si>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</si>
  <si>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</si>
  <si>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</si>
  <si>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</si>
  <si>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</si>
  <si>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</si>
  <si>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</si>
  <si>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</si>
  <si>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</si>
  <si>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</si>
  <si>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</si>
  <si>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</si>
  <si>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</si>
  <si>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</si>
  <si>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</si>
  <si>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</si>
  <si>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</si>
  <si>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</si>
  <si>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</si>
  <si>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</si>
  <si>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</si>
  <si>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</si>
  <si>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</si>
  <si>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</si>
  <si>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</si>
  <si>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</si>
  <si>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</si>
  <si>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</si>
  <si>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</si>
  <si>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</si>
  <si>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</si>
  <si>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</si>
  <si>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</si>
  <si>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</si>
  <si>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</si>
  <si>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</si>
  <si>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</si>
  <si>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</si>
  <si>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</si>
  <si>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</si>
  <si>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</si>
  <si>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</si>
  <si>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</si>
  <si>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</si>
  <si>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</si>
  <si>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</si>
  <si>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</si>
  <si>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</si>
  <si>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</si>
  <si>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</si>
  <si>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</si>
  <si>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</si>
  <si>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</si>
  <si>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</si>
  <si>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</si>
  <si>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</si>
  <si>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</si>
  <si>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</si>
  <si>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</si>
  <si>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</si>
  <si>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</si>
  <si>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</si>
  <si>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</si>
  <si>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</si>
  <si>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</si>
  <si>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</si>
  <si>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</si>
  <si>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</si>
  <si>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</si>
  <si>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</si>
  <si>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</si>
  <si>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</si>
  <si>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</si>
  <si>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</si>
  <si>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</si>
  <si>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</si>
  <si>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</si>
  <si>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</si>
  <si>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</si>
  <si>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</si>
  <si>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</si>
  <si>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</si>
  <si>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</si>
  <si>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</si>
  <si>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</si>
  <si>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</si>
  <si>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</si>
  <si>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</si>
  <si>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</si>
  <si>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</si>
  <si>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</si>
  <si>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</si>
  <si>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</si>
  <si>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</si>
  <si>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</si>
  <si>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</si>
  <si>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</si>
  <si>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</si>
  <si>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</si>
  <si>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</si>
  <si>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</si>
  <si>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</si>
  <si>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</si>
  <si>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</si>
  <si>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</si>
  <si>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</si>
  <si>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</si>
  <si>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</si>
  <si>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</si>
  <si>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</si>
  <si>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</si>
  <si>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</si>
  <si>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</si>
  <si>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</si>
  <si>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</si>
  <si>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</si>
  <si>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</si>
  <si>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</si>
  <si>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</si>
  <si>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</si>
  <si>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</si>
  <si>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</si>
  <si>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</si>
  <si>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</si>
  <si>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</si>
  <si>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</si>
  <si>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</si>
  <si>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</si>
  <si>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</si>
  <si>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</si>
  <si>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</si>
  <si>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</si>
  <si>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</si>
  <si>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</si>
  <si>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</si>
  <si>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</si>
  <si>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</si>
  <si>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</si>
  <si>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</si>
  <si>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</si>
  <si>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</si>
  <si>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</si>
  <si>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</si>
  <si>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</si>
  <si>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</si>
  <si>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</si>
  <si>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</si>
  <si>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</si>
  <si>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</si>
  <si>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</si>
  <si>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</si>
  <si>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</si>
  <si>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</si>
  <si>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</si>
  <si>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</si>
  <si>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</si>
  <si>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</si>
  <si>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</si>
  <si>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</si>
  <si>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</si>
  <si>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</si>
  <si>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</si>
  <si>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</si>
  <si>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</si>
  <si>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</si>
  <si>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</si>
  <si>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</si>
  <si>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</si>
  <si>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</si>
  <si>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</si>
  <si>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</si>
  <si>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</si>
  <si>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</si>
  <si>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</si>
  <si>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</si>
  <si>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</si>
  <si>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</si>
  <si>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</si>
  <si>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</si>
  <si>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</si>
  <si>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</si>
  <si>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</si>
  <si>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</si>
  <si>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</si>
  <si>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</si>
  <si>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</si>
  <si>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</si>
  <si>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</si>
  <si>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</si>
  <si>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</si>
  <si>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</si>
  <si>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</si>
  <si>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</si>
  <si>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</si>
  <si>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</si>
  <si>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</si>
  <si>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</si>
  <si>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</si>
  <si>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</si>
  <si>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</si>
  <si>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</si>
  <si>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</si>
  <si>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</si>
  <si>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</si>
  <si>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</si>
  <si>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</si>
  <si>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</si>
  <si>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</si>
  <si>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</si>
  <si>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</si>
  <si>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</si>
  <si>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</si>
  <si>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</si>
  <si>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</si>
  <si>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</si>
  <si>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</si>
  <si>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</si>
  <si>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</si>
  <si>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</si>
  <si>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</si>
  <si>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</si>
  <si>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</si>
  <si>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</si>
  <si>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</si>
  <si>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</si>
  <si>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</si>
  <si>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</si>
  <si>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</si>
  <si>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</si>
  <si>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</si>
  <si>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</si>
  <si>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</si>
  <si>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</si>
  <si>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</si>
  <si>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</si>
  <si>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</si>
  <si>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</si>
  <si>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</si>
  <si>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</si>
  <si>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</si>
  <si>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</si>
  <si>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</si>
  <si>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</si>
  <si>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</si>
  <si>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</si>
  <si>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</si>
  <si>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</si>
  <si>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</si>
  <si>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</si>
  <si>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</si>
  <si>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</si>
  <si>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</si>
  <si>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</si>
  <si>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</si>
  <si>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</si>
  <si>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</si>
  <si>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</si>
  <si>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</si>
  <si>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</si>
  <si>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</si>
  <si>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</si>
  <si>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</si>
  <si>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</si>
  <si>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</si>
  <si>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</si>
  <si>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</si>
  <si>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</si>
  <si>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</si>
  <si>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</si>
  <si>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</si>
  <si>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</si>
  <si>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</si>
  <si>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</si>
  <si>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</si>
  <si>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</si>
  <si>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</si>
  <si>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</si>
  <si>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</si>
  <si>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</si>
  <si>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</si>
  <si>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</si>
  <si>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</si>
  <si>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</si>
  <si>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</si>
  <si>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</si>
  <si>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</si>
  <si>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</si>
  <si>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</si>
  <si>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</si>
  <si>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</si>
  <si>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</si>
  <si>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</si>
  <si>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</si>
  <si>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</si>
  <si>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</si>
  <si>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</si>
  <si>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</si>
  <si>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</si>
  <si>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</si>
  <si>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</si>
  <si>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</si>
  <si>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</si>
  <si>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</si>
  <si>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</si>
  <si>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</si>
  <si>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</si>
  <si>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</si>
  <si>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</si>
  <si>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</si>
  <si>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</si>
  <si>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</si>
  <si>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</si>
  <si>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</si>
  <si>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</si>
  <si>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</si>
  <si>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</si>
  <si>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</si>
  <si>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</si>
  <si>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</si>
  <si>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</si>
  <si>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</si>
  <si>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</si>
  <si>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</si>
  <si>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</si>
  <si>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</si>
  <si>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</si>
  <si>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</si>
  <si>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</si>
  <si>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</si>
  <si>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</si>
  <si>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</si>
  <si>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</si>
  <si>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</si>
  <si>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</si>
  <si>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</si>
  <si>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</si>
  <si>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</si>
  <si>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</si>
  <si>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</si>
  <si>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</si>
  <si>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</si>
  <si>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</si>
  <si>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</si>
  <si>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</si>
  <si>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</si>
  <si>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</si>
  <si>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</si>
  <si>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</si>
  <si>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</si>
  <si>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</si>
  <si>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</si>
  <si>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</si>
  <si>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</si>
  <si>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</si>
  <si>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</si>
  <si>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</si>
  <si>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</si>
  <si>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</si>
  <si>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</si>
  <si>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</si>
  <si>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</si>
  <si>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</si>
  <si>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</si>
  <si>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</si>
  <si>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</si>
  <si>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</si>
  <si>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</si>
  <si>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</si>
  <si>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</si>
  <si>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</si>
  <si>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</si>
  <si>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</si>
  <si>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</si>
  <si>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</si>
  <si>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</si>
  <si>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</si>
  <si>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</si>
  <si>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</si>
  <si>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</si>
  <si>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</si>
  <si>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</si>
  <si>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</si>
  <si>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</si>
  <si>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</si>
  <si>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</si>
  <si>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</si>
  <si>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</si>
  <si>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</si>
  <si>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</si>
  <si>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</si>
  <si>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</si>
  <si>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</si>
  <si>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</si>
  <si>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</si>
  <si>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</si>
  <si>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</si>
  <si>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</si>
  <si>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</si>
  <si>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</si>
  <si>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</si>
  <si>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</si>
  <si>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</si>
  <si>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</si>
  <si>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</si>
  <si>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</si>
  <si>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</si>
  <si>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</si>
  <si>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</si>
  <si>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</si>
  <si>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</si>
  <si>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</si>
  <si>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</si>
  <si>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</si>
  <si>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</si>
  <si>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</si>
  <si>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</si>
  <si>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</si>
  <si>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</si>
  <si>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</si>
  <si>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</si>
  <si>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</si>
  <si>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</si>
  <si>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</si>
  <si>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</si>
  <si>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</si>
  <si>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</si>
  <si>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</si>
  <si>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</si>
  <si>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</si>
  <si>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</si>
  <si>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</si>
  <si>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</si>
  <si>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</si>
  <si>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</si>
  <si>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</si>
  <si>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</si>
  <si>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</si>
  <si>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</si>
  <si>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</si>
  <si>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</si>
  <si>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</si>
  <si>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</si>
  <si>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</si>
  <si>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</si>
  <si>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</si>
  <si>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</si>
  <si>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</si>
  <si>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</si>
  <si>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</si>
  <si>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</si>
  <si>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</si>
  <si>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</si>
  <si>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</si>
  <si>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</si>
  <si>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</si>
  <si>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</si>
  <si>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</si>
  <si>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</si>
  <si>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</si>
  <si>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</si>
  <si>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</si>
  <si>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</si>
  <si>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</si>
  <si>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</si>
  <si>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</si>
  <si>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</si>
  <si>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</si>
  <si>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</si>
  <si>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</si>
  <si>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</si>
  <si>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</si>
  <si>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</si>
  <si>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</si>
  <si>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</si>
  <si>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</si>
  <si>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</si>
  <si>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</si>
  <si>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</si>
  <si>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</si>
  <si>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</si>
  <si>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</si>
  <si>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</si>
  <si>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</si>
  <si>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</si>
  <si>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</si>
  <si>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</si>
  <si>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</si>
  <si>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</si>
  <si>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</si>
  <si>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</si>
  <si>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</si>
  <si>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</si>
  <si>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</si>
  <si>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</si>
  <si>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</si>
  <si>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</si>
  <si>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</si>
  <si>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</si>
  <si>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</si>
  <si>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</si>
  <si>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</si>
  <si>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</si>
  <si>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</si>
  <si>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</si>
  <si>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</si>
  <si>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</si>
  <si>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</si>
  <si>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</si>
  <si>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</si>
  <si>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</si>
  <si>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</si>
  <si>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</si>
  <si>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</si>
  <si>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</si>
  <si>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</si>
  <si>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</si>
  <si>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</si>
  <si>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</si>
  <si>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</si>
  <si>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</si>
  <si>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</si>
  <si>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</si>
  <si>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</si>
  <si>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</si>
  <si>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</si>
  <si>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</si>
  <si>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</si>
  <si>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</si>
  <si>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</si>
  <si>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</si>
  <si>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</si>
  <si>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</si>
  <si>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</si>
  <si>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</si>
  <si>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</si>
  <si>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</si>
  <si>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</si>
  <si>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</si>
  <si>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</si>
  <si>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</si>
  <si>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</si>
  <si>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</si>
  <si>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</si>
  <si>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</si>
  <si>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</si>
  <si>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</si>
  <si>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</si>
  <si>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</si>
  <si>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</si>
  <si>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</si>
  <si>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</si>
  <si>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</si>
  <si>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</si>
  <si>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</si>
  <si>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</si>
  <si>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</si>
  <si>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</si>
  <si>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</si>
  <si>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</si>
  <si>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</si>
  <si>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</si>
  <si>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</si>
  <si>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</si>
  <si>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</si>
  <si>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</si>
  <si>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</si>
  <si>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</si>
  <si>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</si>
  <si>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</si>
  <si>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</si>
  <si>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</si>
  <si>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</si>
  <si>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</si>
  <si>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</si>
  <si>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</si>
  <si>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</si>
  <si>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</si>
  <si>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</si>
  <si>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</si>
  <si>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</si>
  <si>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</si>
  <si>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</si>
  <si>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</si>
  <si>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</si>
  <si>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</si>
  <si>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</si>
  <si>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</si>
  <si>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</si>
  <si>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</si>
  <si>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</si>
  <si>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</si>
  <si>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</si>
  <si>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</si>
  <si>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</si>
  <si>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</si>
  <si>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</si>
  <si>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</si>
  <si>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</si>
  <si>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</si>
  <si>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</si>
  <si>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</si>
  <si>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</si>
  <si>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</si>
  <si>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</si>
  <si>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</si>
  <si>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</si>
  <si>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</si>
  <si>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</si>
  <si>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</si>
  <si>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</si>
  <si>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</si>
  <si>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</si>
  <si>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</si>
  <si>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</si>
  <si>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</si>
  <si>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</si>
  <si>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</si>
  <si>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</si>
  <si>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</si>
  <si>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</si>
  <si>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</si>
  <si>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</si>
  <si>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</si>
  <si>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</si>
  <si>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</si>
  <si>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</si>
  <si>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</si>
  <si>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</si>
  <si>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</si>
  <si>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</si>
  <si>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</si>
  <si>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</si>
  <si>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</si>
  <si>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</si>
  <si>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</si>
  <si>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</si>
  <si>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</si>
  <si>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</si>
  <si>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</si>
  <si>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</si>
  <si>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</si>
  <si>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</si>
  <si>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</si>
  <si>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</si>
  <si>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</si>
  <si>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</si>
  <si>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</si>
  <si>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</si>
  <si>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</si>
  <si>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</si>
  <si>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</si>
  <si>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</si>
  <si>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</si>
  <si>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</si>
  <si>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</si>
  <si>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</si>
  <si>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</si>
  <si>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</si>
  <si>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</si>
  <si>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</si>
  <si>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</si>
  <si>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</si>
  <si>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</si>
  <si>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</si>
  <si>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</si>
  <si>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</si>
  <si>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</si>
  <si>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</si>
  <si>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</si>
  <si>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</si>
  <si>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</si>
  <si>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</si>
  <si>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</si>
  <si>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</si>
  <si>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</si>
  <si>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</si>
  <si>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</si>
  <si>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</si>
  <si>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</si>
  <si>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</si>
  <si>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</si>
  <si>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</si>
  <si>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</si>
  <si>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</si>
  <si>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</si>
  <si>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</si>
  <si>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</si>
  <si>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</si>
  <si>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</si>
  <si>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</si>
  <si>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</si>
  <si>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</si>
  <si>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</si>
  <si>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</si>
  <si>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</si>
  <si>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</si>
  <si>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</si>
  <si>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</si>
  <si>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</si>
  <si>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</si>
  <si>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</si>
  <si>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</si>
  <si>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</si>
  <si>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</si>
  <si>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</si>
  <si>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</si>
  <si>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</si>
  <si>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</si>
  <si>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</si>
  <si>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</si>
  <si>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</si>
  <si>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</si>
  <si>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</si>
  <si>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</si>
  <si>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</si>
  <si>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</si>
  <si>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</si>
  <si>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</si>
  <si>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</si>
  <si>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</si>
  <si>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</si>
  <si>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</si>
  <si>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</si>
  <si>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</si>
  <si>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</si>
  <si>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</si>
  <si>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</si>
  <si>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</si>
  <si>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</si>
  <si>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</si>
  <si>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</si>
  <si>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</si>
  <si>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</si>
  <si>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</si>
  <si>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</si>
  <si>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</si>
  <si>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</si>
  <si>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</si>
  <si>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</si>
  <si>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</si>
  <si>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</si>
  <si>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</si>
  <si>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</si>
  <si>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</si>
  <si>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</si>
  <si>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</si>
  <si>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</si>
  <si>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</si>
  <si>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</si>
  <si>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</si>
  <si>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</si>
  <si>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</si>
  <si>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</si>
  <si>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</si>
  <si>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</si>
  <si>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</si>
  <si>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</si>
  <si>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</si>
  <si>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</si>
  <si>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</si>
  <si>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</si>
  <si>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</si>
  <si>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</si>
  <si>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</si>
  <si>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</si>
  <si>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</si>
  <si>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</si>
  <si>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</si>
  <si>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</si>
  <si>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</si>
  <si>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</si>
  <si>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</si>
  <si>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</si>
  <si>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</si>
  <si>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</si>
  <si>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</si>
  <si>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</si>
  <si>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</si>
  <si>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</si>
  <si>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</si>
  <si>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</si>
  <si>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</si>
  <si>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</si>
  <si>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</si>
  <si>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</si>
  <si>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</si>
  <si>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</si>
  <si>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</si>
  <si>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</si>
  <si>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</si>
  <si>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</si>
  <si>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</si>
  <si>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</si>
  <si>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</si>
  <si>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</si>
  <si>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</si>
  <si>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</si>
  <si>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</si>
  <si>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</si>
  <si>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</si>
  <si>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</si>
  <si>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</si>
  <si>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</si>
  <si>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</si>
  <si>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</si>
  <si>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</si>
  <si>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</si>
  <si>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</si>
  <si>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</si>
  <si>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</si>
  <si>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</si>
  <si>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</si>
  <si>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</si>
  <si>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</si>
  <si>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</si>
  <si>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</si>
  <si>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</si>
  <si>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</si>
  <si>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</si>
  <si>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</si>
  <si>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</si>
  <si>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</si>
  <si>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</si>
  <si>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</si>
  <si>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</si>
  <si>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</si>
  <si>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</si>
  <si>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</si>
  <si>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</si>
  <si>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</si>
  <si>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</si>
  <si>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</si>
  <si>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</si>
  <si>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</si>
  <si>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</si>
  <si>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</si>
  <si>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</si>
  <si>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</si>
  <si>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</si>
  <si>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</si>
  <si>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</si>
  <si>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</si>
  <si>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</si>
  <si>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</si>
  <si>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</si>
  <si>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</si>
  <si>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</si>
  <si>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</si>
  <si>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</si>
  <si>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</si>
  <si>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</si>
  <si>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</si>
  <si>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</si>
  <si>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</si>
  <si>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</si>
  <si>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</si>
  <si>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</si>
  <si>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</si>
  <si>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</si>
  <si>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</si>
  <si>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</si>
  <si>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</si>
  <si>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</si>
  <si>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</si>
  <si>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</si>
  <si>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</si>
  <si>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</si>
  <si>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</si>
  <si>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</si>
  <si>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</si>
  <si>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</si>
  <si>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</si>
  <si>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</si>
  <si>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</si>
  <si>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</si>
  <si>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</si>
  <si>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</si>
  <si>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</si>
  <si>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</si>
  <si>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</si>
  <si>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</si>
  <si>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</si>
  <si>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</si>
  <si>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</si>
  <si>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</si>
  <si>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</si>
  <si>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</si>
  <si>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</si>
  <si>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</si>
  <si>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</si>
  <si>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</si>
  <si>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</si>
  <si>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</si>
  <si>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</si>
  <si>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</si>
  <si>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</si>
  <si>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</si>
  <si>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</si>
  <si>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</si>
  <si>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</si>
  <si>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</si>
  <si>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</si>
  <si>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</si>
  <si>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</si>
  <si>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</si>
  <si>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</si>
  <si>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</si>
  <si>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</si>
  <si>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</si>
  <si>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</si>
  <si>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</si>
  <si>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</si>
  <si>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</si>
  <si>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</si>
  <si>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</si>
  <si>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</si>
  <si>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</si>
  <si>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</si>
  <si>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</si>
  <si>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</si>
  <si>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</si>
  <si>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</si>
  <si>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</si>
  <si>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</si>
  <si>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</si>
  <si>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</si>
  <si>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</si>
  <si>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</si>
  <si>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</si>
  <si>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</si>
  <si>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</si>
  <si>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</si>
  <si>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</si>
  <si>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</si>
  <si>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</si>
  <si>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</si>
  <si>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</si>
  <si>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</si>
  <si>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</si>
  <si>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</si>
  <si>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</si>
  <si>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</si>
  <si>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</si>
  <si>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</si>
  <si>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</si>
  <si>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</si>
  <si>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</si>
  <si>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</si>
  <si>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</si>
  <si>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</si>
  <si>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</si>
  <si>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</si>
  <si>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</si>
  <si>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</si>
  <si>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</si>
  <si>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</si>
  <si>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</si>
  <si>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</si>
  <si>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</si>
  <si>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</si>
  <si>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</si>
  <si>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</si>
  <si>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</si>
  <si>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</si>
  <si>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</si>
  <si>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</si>
  <si>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</si>
  <si>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</si>
  <si>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</si>
  <si>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</si>
  <si>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</si>
  <si>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</si>
  <si>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</si>
  <si>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</si>
  <si>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</si>
  <si>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</si>
  <si>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</si>
  <si>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</si>
  <si>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</si>
  <si>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</si>
  <si>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</si>
  <si>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</si>
  <si>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</si>
  <si>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</si>
  <si>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</si>
  <si>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</si>
  <si>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</si>
  <si>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</si>
  <si>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</si>
  <si>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</si>
  <si>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</si>
  <si>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</si>
  <si>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</si>
  <si>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</si>
  <si>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</si>
  <si>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</si>
  <si>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</si>
  <si>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</si>
  <si>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</si>
  <si>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</si>
  <si>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</si>
  <si>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</si>
  <si>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</si>
  <si>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</si>
  <si>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</si>
  <si>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</si>
  <si>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</si>
  <si>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</si>
  <si>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</si>
  <si>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</si>
  <si>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</si>
  <si>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</si>
  <si>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</si>
  <si>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</si>
  <si>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</si>
  <si>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</si>
  <si>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</si>
  <si>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</si>
  <si>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</si>
  <si>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</si>
  <si>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</si>
  <si>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</si>
  <si>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</si>
  <si>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</si>
  <si>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</si>
  <si>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</si>
  <si>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</si>
  <si>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</si>
  <si>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</si>
  <si>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</si>
  <si>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</si>
  <si>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</si>
  <si>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</si>
  <si>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</si>
  <si>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</si>
  <si>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</si>
  <si>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</si>
  <si>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</si>
  <si>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</si>
  <si>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</si>
  <si>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</si>
  <si>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</si>
  <si>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</si>
  <si>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</si>
  <si>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</si>
  <si>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</si>
  <si>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</si>
  <si>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</si>
  <si>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</si>
  <si>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</si>
  <si>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</si>
  <si>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</si>
  <si>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</si>
  <si>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</si>
  <si>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</si>
  <si>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</si>
  <si>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</si>
  <si>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</si>
  <si>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</si>
  <si>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</si>
  <si>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</si>
  <si>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</si>
  <si>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</si>
  <si>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</si>
  <si>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</si>
  <si>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</si>
  <si>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</si>
  <si>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</si>
  <si>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</si>
  <si>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</si>
  <si>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</si>
  <si>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</si>
  <si>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</si>
  <si>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</si>
  <si>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</si>
  <si>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</si>
  <si>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</si>
  <si>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</si>
  <si>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</si>
  <si>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</si>
  <si>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</si>
  <si>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</si>
  <si>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</si>
  <si>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</si>
  <si>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</si>
  <si>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</si>
  <si>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</si>
  <si>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</si>
  <si>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</si>
  <si>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</si>
  <si>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</si>
  <si>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</si>
  <si>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</si>
  <si>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</si>
  <si>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</si>
  <si>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</si>
  <si>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</si>
  <si>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</si>
  <si>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</si>
  <si>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</si>
  <si>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</si>
  <si>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</si>
  <si>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</si>
  <si>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</si>
  <si>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</si>
  <si>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</si>
  <si>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</si>
  <si>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</si>
  <si>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</si>
  <si>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</si>
  <si>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</si>
  <si>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</si>
  <si>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</si>
  <si>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</si>
  <si>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</si>
  <si>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</si>
  <si>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</si>
  <si>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</si>
  <si>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</si>
  <si>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</si>
  <si>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</si>
  <si>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</si>
  <si>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</si>
  <si>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</si>
  <si>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</si>
  <si>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</si>
  <si>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</si>
  <si>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</si>
  <si>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</si>
  <si>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</si>
  <si>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</si>
  <si>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</si>
  <si>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</si>
  <si>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</si>
  <si>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</si>
  <si>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</si>
  <si>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</si>
  <si>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</si>
  <si>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</si>
  <si>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</si>
  <si>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</si>
  <si>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</si>
  <si>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</si>
  <si>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</si>
  <si>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</si>
  <si>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</si>
  <si>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</si>
  <si>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</si>
  <si>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</si>
  <si>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</si>
  <si>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</si>
  <si>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</si>
  <si>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</si>
  <si>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</si>
  <si>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</si>
  <si>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</si>
  <si>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</si>
  <si>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</si>
  <si>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</si>
  <si>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</si>
  <si>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</si>
  <si>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</si>
  <si>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</si>
  <si>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</si>
  <si>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</si>
  <si>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</si>
  <si>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</si>
  <si>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</si>
  <si>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</si>
  <si>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</si>
  <si>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</si>
  <si>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</si>
  <si>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</si>
  <si>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</si>
  <si>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</si>
  <si>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</si>
  <si>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</si>
  <si>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</si>
  <si>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</si>
  <si>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</si>
  <si>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</si>
  <si>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</si>
  <si>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</si>
  <si>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</si>
  <si>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</si>
  <si>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</si>
  <si>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</si>
  <si>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</si>
  <si>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</si>
  <si>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</si>
  <si>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</si>
  <si>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</si>
  <si>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</si>
  <si>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</si>
  <si>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</si>
  <si>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</si>
  <si>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</si>
  <si>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</si>
  <si>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</si>
  <si>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</si>
  <si>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</si>
  <si>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</si>
  <si>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</si>
  <si>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</si>
  <si>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</si>
  <si>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</si>
  <si>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</si>
  <si>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</si>
  <si>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</si>
  <si>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</si>
  <si>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</si>
  <si>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</si>
  <si>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</si>
  <si>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</si>
  <si>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</si>
  <si>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</si>
  <si>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</si>
  <si>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</si>
  <si>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</si>
  <si>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</si>
  <si>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</si>
  <si>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</si>
  <si>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</si>
  <si>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</si>
  <si>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</si>
  <si>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</si>
  <si>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</si>
  <si>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</si>
  <si>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</si>
  <si>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</si>
  <si>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</si>
  <si>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</si>
  <si>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</si>
  <si>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</si>
  <si>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</si>
  <si>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</si>
  <si>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</si>
  <si>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</si>
  <si>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</si>
  <si>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</si>
  <si>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</si>
  <si>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</si>
  <si>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</si>
  <si>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</si>
  <si>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</si>
  <si>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</si>
  <si>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</si>
  <si>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</si>
  <si>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</si>
  <si>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</si>
  <si>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</si>
  <si>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</si>
  <si>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</si>
  <si>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</si>
  <si>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</si>
  <si>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</si>
  <si>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</si>
  <si>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</si>
  <si>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</si>
  <si>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</si>
  <si>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</si>
  <si>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</si>
  <si>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</si>
  <si>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</si>
  <si>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</si>
  <si>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</si>
  <si>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</si>
  <si>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</si>
  <si>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</si>
  <si>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</si>
  <si>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</si>
  <si>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</si>
  <si>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</si>
  <si>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</si>
  <si>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</si>
  <si>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</si>
  <si>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</si>
  <si>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</si>
  <si>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</si>
  <si>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</si>
  <si>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</si>
  <si>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</si>
  <si>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</si>
  <si>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</si>
  <si>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</si>
  <si>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</si>
  <si>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</si>
  <si>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</si>
  <si>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</si>
  <si>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</si>
  <si>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</si>
  <si>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</si>
  <si>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</si>
  <si>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</si>
  <si>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</si>
  <si>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</si>
  <si>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</si>
  <si>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</si>
  <si>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</si>
  <si>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</si>
  <si>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</si>
  <si>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</si>
  <si>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</si>
  <si>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</si>
  <si>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</si>
  <si>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</si>
  <si>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</si>
  <si>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</si>
  <si>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</si>
  <si>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</si>
  <si>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</si>
  <si>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</si>
  <si>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</si>
  <si>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</si>
  <si>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</si>
  <si>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</si>
  <si>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</si>
  <si>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</si>
  <si>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</si>
  <si>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</si>
  <si>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</si>
  <si>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</si>
  <si>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</si>
  <si>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</si>
  <si>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</si>
  <si>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</si>
  <si>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</si>
  <si>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</si>
  <si>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</si>
  <si>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</si>
  <si>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</si>
  <si>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</si>
  <si>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</si>
  <si>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</si>
  <si>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</si>
  <si>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</si>
  <si>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</si>
  <si>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</si>
  <si>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</si>
  <si>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</si>
  <si>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</si>
  <si>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</si>
  <si>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</si>
  <si>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</si>
  <si>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</si>
  <si>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</si>
  <si>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</si>
  <si>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</si>
  <si>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</si>
  <si>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</si>
  <si>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</si>
  <si>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</si>
  <si>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</si>
  <si>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</si>
  <si>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</si>
  <si>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</si>
  <si>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</si>
  <si>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</si>
  <si>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</si>
  <si>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</si>
  <si>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</si>
  <si>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</si>
  <si>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</si>
  <si>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</si>
  <si>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</si>
  <si>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</si>
  <si>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</si>
  <si>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</si>
  <si>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</si>
  <si>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</si>
  <si>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</si>
  <si>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</si>
  <si>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</si>
  <si>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</si>
  <si>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</si>
  <si>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</si>
  <si>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</si>
  <si>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</si>
  <si>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</si>
  <si>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</si>
  <si>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</si>
  <si>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</si>
  <si>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</si>
  <si>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</si>
  <si>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</si>
  <si>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</si>
  <si>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</si>
  <si>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</si>
  <si>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</si>
  <si>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</si>
  <si>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</si>
  <si>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</si>
  <si>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</si>
  <si>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</si>
  <si>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</si>
  <si>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</si>
  <si>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</si>
  <si>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</si>
  <si>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</si>
  <si>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</si>
  <si>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</si>
  <si>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</si>
  <si>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</si>
  <si>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</si>
  <si>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</si>
  <si>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</si>
  <si>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</si>
  <si>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</si>
  <si>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</si>
  <si>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</si>
  <si>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</si>
  <si>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</si>
  <si>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</si>
  <si>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</si>
  <si>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</si>
  <si>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</si>
  <si>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</si>
  <si>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</si>
  <si>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</si>
  <si>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</si>
  <si>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</si>
  <si>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</si>
  <si>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</si>
  <si>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</si>
  <si>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</si>
  <si>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</si>
  <si>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</si>
  <si>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</si>
  <si>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</si>
  <si>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</si>
  <si>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</si>
  <si>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</si>
  <si>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</si>
  <si>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</si>
  <si>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</si>
  <si>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</si>
  <si>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</si>
  <si>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</si>
  <si>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</si>
  <si>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</si>
  <si>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</si>
  <si>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</si>
  <si>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</si>
  <si>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</si>
  <si>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</si>
  <si>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</si>
  <si>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</si>
  <si>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</si>
  <si>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</si>
  <si>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</si>
  <si>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</si>
  <si>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</si>
  <si>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</si>
  <si>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</si>
  <si>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</si>
  <si>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</si>
  <si>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</si>
  <si>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</si>
  <si>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</si>
  <si>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</si>
  <si>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</si>
  <si>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</si>
  <si>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</si>
  <si>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</si>
  <si>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</si>
  <si>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</si>
  <si>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</si>
  <si>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</si>
  <si>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</si>
  <si>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</si>
  <si>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</si>
  <si>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</si>
  <si>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</si>
  <si>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</si>
  <si>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</si>
  <si>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</si>
  <si>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</si>
  <si>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</si>
  <si>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</si>
  <si>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</si>
  <si>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</si>
  <si>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</si>
  <si>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</si>
  <si>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</si>
  <si>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</si>
  <si>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</si>
  <si>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</si>
  <si>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</si>
  <si>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</si>
  <si>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</si>
  <si>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</si>
  <si>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</si>
  <si>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</si>
  <si>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</si>
  <si>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</si>
  <si>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</si>
  <si>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</si>
  <si>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</si>
  <si>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</si>
  <si>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</si>
  <si>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</si>
  <si>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</si>
  <si>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</si>
  <si>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</si>
  <si>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</si>
  <si>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</si>
  <si>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</si>
  <si>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</si>
  <si>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</si>
  <si>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</si>
  <si>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</si>
  <si>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</si>
  <si>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</si>
  <si>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</si>
  <si>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</si>
  <si>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</si>
  <si>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</si>
  <si>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</si>
  <si>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</si>
  <si>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</si>
  <si>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</si>
  <si>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</si>
  <si>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</si>
  <si>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</si>
  <si>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</si>
  <si>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</si>
  <si>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</si>
  <si>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</si>
  <si>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</si>
  <si>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</si>
  <si>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</si>
  <si>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</si>
  <si>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</si>
  <si>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</si>
  <si>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</si>
  <si>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</si>
  <si>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</si>
  <si>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</si>
  <si>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</si>
  <si>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</si>
  <si>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</si>
  <si>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</si>
  <si>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</si>
  <si>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</si>
  <si>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</si>
  <si>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</si>
  <si>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</si>
  <si>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</si>
  <si>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</si>
  <si>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</si>
  <si>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</si>
  <si>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</si>
  <si>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</si>
  <si>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</si>
  <si>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</si>
  <si>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</si>
  <si>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</si>
  <si>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</si>
  <si>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</si>
  <si>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</si>
  <si>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</si>
  <si>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</si>
  <si>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</si>
  <si>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</si>
  <si>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</si>
  <si>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</si>
  <si>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</si>
  <si>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</si>
  <si>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</si>
  <si>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</si>
  <si>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</si>
  <si>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</si>
  <si>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</si>
  <si>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</si>
  <si>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</si>
  <si>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</si>
  <si>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</si>
  <si>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</si>
  <si>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</si>
  <si>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</si>
  <si>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</si>
  <si>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</si>
  <si>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</si>
  <si>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</si>
  <si>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</si>
  <si>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</si>
  <si>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</si>
  <si>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</si>
  <si>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</si>
  <si>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</si>
  <si>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</si>
  <si>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</si>
  <si>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</si>
  <si>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</si>
  <si>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</si>
  <si>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</si>
  <si>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</si>
  <si>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</si>
  <si>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</si>
  <si>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</si>
  <si>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</si>
  <si>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</si>
  <si>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</si>
  <si>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</si>
  <si>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</si>
  <si>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</si>
  <si>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</si>
  <si>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</si>
  <si>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</si>
  <si>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</si>
  <si>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</si>
  <si>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</si>
  <si>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</si>
  <si>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</si>
  <si>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</si>
  <si>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</si>
  <si>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</si>
  <si>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</si>
  <si>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</si>
  <si>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</si>
  <si>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</si>
  <si>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</si>
  <si>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</si>
  <si>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</si>
  <si>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</si>
  <si>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</si>
  <si>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</si>
  <si>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</si>
  <si>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</si>
  <si>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</si>
  <si>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</si>
  <si>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</si>
  <si>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</si>
  <si>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</si>
  <si>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</si>
  <si>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</si>
  <si>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</si>
  <si>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</si>
  <si>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</si>
  <si>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</si>
  <si>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</si>
  <si>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</si>
  <si>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</si>
  <si>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</si>
  <si>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</si>
  <si>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</si>
  <si>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</si>
  <si>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</si>
  <si>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</si>
  <si>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</si>
  <si>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</si>
  <si>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</si>
  <si>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</si>
  <si>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</si>
  <si>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</si>
  <si>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</si>
  <si>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</si>
  <si>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</si>
  <si>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</si>
  <si>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</si>
  <si>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</si>
  <si>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</si>
  <si>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</si>
  <si>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</si>
  <si>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</si>
  <si>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</si>
  <si>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</si>
  <si>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</si>
  <si>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</si>
  <si>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</si>
  <si>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</si>
  <si>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</si>
  <si>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</si>
  <si>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</si>
  <si>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</si>
  <si>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</si>
  <si>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</si>
  <si>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</si>
  <si>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</si>
  <si>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</si>
  <si>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</si>
  <si>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</si>
  <si>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</si>
  <si>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</si>
  <si>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</si>
  <si>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</si>
  <si>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</si>
  <si>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</si>
  <si>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</si>
  <si>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</si>
  <si>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</si>
  <si>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</si>
  <si>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</si>
  <si>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</si>
  <si>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</si>
  <si>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</si>
  <si>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</si>
  <si>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</si>
  <si>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</si>
  <si>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</si>
  <si>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</si>
  <si>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</si>
  <si>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</si>
  <si>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</si>
  <si>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</si>
  <si>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</si>
  <si>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</si>
  <si>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</si>
  <si>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</si>
  <si>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</si>
  <si>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</si>
  <si>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</si>
  <si>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</si>
  <si>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</si>
  <si>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</si>
  <si>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</si>
  <si>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</si>
  <si>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</si>
  <si>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</si>
  <si>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</si>
  <si>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</si>
  <si>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</si>
  <si>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</si>
  <si>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</si>
  <si>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</si>
  <si>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</si>
  <si>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</si>
  <si>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</si>
  <si>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</si>
  <si>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</si>
  <si>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</si>
  <si>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</si>
  <si>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</si>
  <si>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</si>
  <si>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</si>
  <si>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</si>
  <si>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</si>
  <si>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</si>
  <si>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</si>
  <si>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</si>
  <si>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</si>
  <si>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</si>
  <si>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</si>
  <si>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</si>
  <si>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</si>
  <si>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</si>
  <si>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</si>
  <si>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</si>
  <si>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</si>
  <si>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</si>
  <si>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</si>
  <si>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</si>
  <si>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</si>
  <si>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</si>
  <si>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</si>
  <si>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</si>
  <si>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</si>
  <si>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</si>
  <si>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</si>
  <si>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</si>
  <si>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</si>
  <si>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</si>
  <si>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</si>
  <si>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</si>
  <si>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</si>
  <si>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</si>
  <si>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</si>
  <si>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</si>
  <si>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</si>
  <si>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</si>
  <si>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</si>
  <si>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</si>
  <si>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</si>
  <si>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</si>
  <si>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</si>
  <si>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</si>
  <si>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</si>
  <si>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</si>
  <si>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</si>
  <si>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</si>
  <si>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</si>
  <si>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</si>
  <si>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</si>
  <si>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</si>
  <si>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</si>
  <si>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</si>
  <si>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</si>
  <si>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</si>
  <si>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</si>
  <si>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</si>
  <si>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</si>
  <si>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</si>
  <si>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</si>
  <si>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</si>
  <si>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</si>
  <si>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</si>
  <si>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</si>
  <si>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</si>
  <si>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</si>
  <si>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</si>
  <si>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</si>
  <si>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</si>
  <si>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</si>
  <si>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</si>
  <si>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</si>
  <si>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</si>
  <si>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</si>
  <si>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</si>
  <si>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</si>
  <si>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</si>
  <si>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</si>
  <si>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</si>
  <si>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</si>
  <si>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</si>
  <si>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</si>
  <si>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</si>
  <si>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</si>
  <si>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</si>
  <si>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</si>
  <si>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</si>
  <si>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</si>
  <si>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</si>
  <si>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</si>
  <si>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</si>
  <si>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</si>
  <si>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</si>
  <si>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</si>
  <si>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</si>
  <si>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</si>
  <si>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</si>
  <si>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</si>
  <si>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</si>
  <si>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</si>
  <si>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</si>
  <si>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</si>
  <si>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</si>
  <si>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</si>
  <si>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</si>
  <si>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</si>
  <si>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</si>
  <si>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</si>
  <si>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</si>
  <si>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</si>
  <si>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</si>
  <si>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</si>
  <si>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</si>
  <si>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</si>
  <si>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</si>
  <si>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</si>
  <si>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</si>
  <si>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</si>
  <si>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</si>
  <si>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</si>
  <si>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</si>
  <si>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</si>
  <si>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</si>
  <si>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</si>
  <si>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</si>
  <si>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</si>
  <si>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</si>
  <si>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</si>
  <si>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</si>
  <si>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</si>
  <si>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</si>
  <si>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</si>
  <si>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</si>
  <si>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</si>
  <si>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</si>
  <si>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</si>
  <si>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</si>
  <si>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</si>
  <si>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</si>
  <si>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</si>
  <si>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</si>
  <si>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</si>
  <si>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</si>
  <si>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</si>
  <si>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</si>
  <si>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</si>
  <si>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</si>
  <si>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</si>
  <si>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</si>
  <si>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</si>
  <si>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</si>
  <si>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</si>
  <si>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</si>
  <si>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</si>
  <si>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</si>
  <si>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</si>
  <si>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</si>
  <si>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</si>
  <si>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</si>
  <si>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</si>
  <si>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</si>
  <si>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</si>
  <si>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</si>
  <si>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</si>
  <si>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</si>
  <si>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</si>
  <si>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</si>
  <si>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</si>
  <si>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</si>
  <si>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</si>
  <si>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</si>
  <si>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</si>
  <si>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</si>
  <si>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</si>
  <si>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</si>
  <si>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</si>
  <si>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</si>
  <si>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</si>
  <si>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</si>
  <si>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</si>
  <si>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</si>
  <si>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</si>
  <si>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</si>
  <si>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</si>
  <si>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</si>
  <si>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</si>
  <si>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</si>
  <si>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</si>
  <si>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</si>
  <si>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</si>
  <si>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</si>
  <si>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</si>
  <si>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</si>
  <si>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</si>
  <si>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</si>
  <si>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</si>
  <si>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</si>
  <si>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</si>
  <si>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</si>
  <si>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</si>
  <si>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</si>
  <si>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</si>
  <si>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</si>
  <si>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</si>
  <si>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</si>
  <si>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</si>
  <si>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</si>
  <si>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</si>
  <si>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</si>
  <si>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</si>
  <si>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</si>
  <si>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</si>
  <si>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</si>
  <si>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</si>
  <si>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</si>
  <si>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</si>
  <si>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</si>
  <si>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</si>
  <si>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</si>
  <si>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</si>
  <si>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</si>
  <si>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</si>
  <si>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</si>
  <si>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</si>
  <si>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</si>
  <si>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</si>
  <si>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</si>
  <si>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</si>
  <si>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</si>
  <si>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</si>
  <si>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</si>
  <si>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</si>
  <si>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</si>
  <si>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</si>
  <si>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</si>
  <si>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</si>
  <si>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</si>
  <si>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</si>
  <si>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</si>
  <si>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</si>
  <si>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</si>
  <si>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</si>
  <si>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</si>
  <si>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</si>
  <si>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</si>
  <si>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</si>
  <si>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</si>
  <si>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</si>
  <si>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</si>
  <si>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</si>
  <si>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</si>
  <si>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</si>
  <si>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</si>
  <si>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</si>
  <si>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</si>
  <si>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</si>
  <si>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</si>
  <si>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</si>
  <si>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</si>
  <si>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</si>
  <si>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</si>
  <si>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</si>
  <si>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</si>
  <si>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</si>
  <si>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</si>
  <si>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</si>
  <si>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</si>
  <si>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</si>
  <si>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</si>
  <si>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</si>
  <si>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</si>
  <si>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</si>
  <si>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</si>
  <si>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</si>
  <si>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</si>
  <si>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</si>
  <si>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</si>
  <si>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</si>
  <si>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</si>
  <si>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</si>
  <si>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</si>
  <si>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</si>
  <si>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</si>
  <si>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</si>
  <si>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</si>
  <si>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</si>
  <si>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</si>
  <si>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</si>
  <si>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</si>
  <si>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</si>
  <si>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</si>
  <si>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</si>
  <si>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</si>
  <si>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</si>
  <si>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</si>
  <si>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</si>
  <si>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</si>
  <si>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</si>
  <si>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</si>
  <si>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</si>
  <si>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</si>
  <si>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</si>
  <si>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</si>
  <si>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</si>
  <si>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</si>
  <si>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</si>
  <si>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</si>
  <si>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</si>
  <si>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</si>
  <si>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</si>
  <si>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</si>
  <si>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</si>
  <si>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</si>
  <si>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</si>
  <si>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</si>
  <si>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</si>
  <si>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</si>
  <si>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</si>
  <si>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</si>
  <si>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</si>
  <si>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</si>
  <si>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</si>
  <si>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</si>
  <si>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</si>
  <si>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</si>
  <si>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</si>
  <si>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</si>
  <si>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</si>
  <si>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</si>
  <si>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</si>
  <si>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</si>
  <si>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</si>
  <si>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</si>
  <si>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</si>
  <si>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</si>
  <si>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</si>
  <si>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</si>
  <si>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</si>
  <si>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</si>
  <si>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</si>
  <si>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</si>
  <si>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</si>
  <si>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</si>
  <si>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</si>
  <si>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</si>
  <si>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</si>
  <si>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</si>
  <si>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</si>
  <si>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</si>
  <si>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</si>
  <si>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</si>
  <si>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</si>
  <si>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</si>
  <si>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</si>
  <si>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</si>
  <si>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</si>
  <si>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</si>
  <si>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</si>
  <si>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</si>
  <si>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</si>
  <si>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</si>
  <si>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</si>
  <si>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</si>
  <si>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</si>
  <si>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</si>
  <si>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</si>
  <si>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</si>
  <si>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</si>
  <si>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</si>
  <si>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</si>
  <si>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</si>
  <si>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</si>
  <si>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</si>
  <si>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</si>
  <si>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</si>
  <si>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</si>
  <si>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</si>
  <si>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</si>
  <si>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</si>
  <si>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</si>
  <si>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</si>
  <si>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</si>
  <si>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</si>
  <si>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</si>
  <si>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</si>
  <si>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</si>
  <si>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</si>
  <si>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</si>
  <si>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</si>
  <si>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</si>
  <si>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</si>
  <si>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</si>
  <si>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</si>
  <si>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</si>
  <si>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</si>
  <si>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</si>
  <si>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</si>
  <si>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</si>
  <si>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</si>
  <si>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</si>
  <si>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</si>
  <si>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</si>
  <si>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</si>
  <si>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</si>
  <si>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</si>
  <si>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</si>
  <si>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</si>
  <si>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</si>
  <si>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</si>
  <si>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</si>
  <si>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</si>
  <si>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</si>
  <si>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</si>
  <si>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</si>
  <si>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</si>
  <si>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</si>
  <si>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</si>
  <si>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</si>
  <si>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</si>
  <si>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</si>
  <si>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</si>
  <si>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</si>
  <si>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</si>
  <si>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</si>
  <si>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</si>
  <si>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</si>
  <si>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</si>
  <si>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</si>
  <si>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</si>
  <si>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</si>
  <si>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</si>
  <si>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</si>
  <si>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</si>
  <si>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</si>
  <si>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</si>
  <si>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</si>
  <si>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</si>
  <si>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</si>
  <si>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</si>
  <si>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</si>
  <si>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</si>
  <si>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</si>
  <si>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</si>
  <si>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</si>
  <si>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</si>
  <si>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</si>
  <si>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</si>
  <si>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</si>
  <si>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</si>
  <si>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</si>
  <si>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</si>
  <si>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</si>
  <si>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</si>
  <si>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</si>
  <si>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</si>
  <si>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</si>
  <si>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</si>
  <si>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</si>
  <si>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</si>
  <si>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</si>
  <si>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</si>
  <si>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</si>
  <si>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</si>
  <si>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</si>
  <si>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</si>
  <si>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</si>
  <si>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</si>
  <si>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</si>
  <si>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</si>
  <si>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</si>
  <si>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</si>
  <si>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</si>
  <si>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</si>
  <si>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</si>
  <si>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</si>
  <si>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</si>
  <si>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</si>
  <si>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</si>
  <si>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</si>
  <si>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</si>
  <si>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</si>
  <si>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</si>
  <si>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</si>
  <si>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</si>
  <si>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</si>
  <si>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</si>
  <si>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</si>
  <si>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</si>
  <si>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</si>
  <si>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</si>
  <si>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</si>
  <si>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</si>
  <si>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</si>
  <si>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</si>
  <si>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</si>
  <si>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</si>
  <si>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</si>
  <si>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</si>
  <si>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</si>
  <si>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</si>
  <si>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</si>
  <si>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</si>
  <si>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</si>
  <si>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</si>
  <si>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</si>
  <si>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</si>
  <si>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</si>
  <si>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</si>
  <si>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</si>
  <si>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</si>
  <si>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</si>
  <si>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</si>
  <si>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</si>
  <si>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</si>
  <si>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</si>
  <si>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</si>
  <si>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</si>
  <si>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</si>
  <si>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</si>
  <si>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</si>
  <si>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</si>
  <si>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</si>
  <si>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</si>
  <si>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</si>
  <si>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</si>
  <si>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</si>
  <si>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</si>
  <si>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</si>
  <si>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</si>
  <si>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</si>
  <si>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</si>
  <si>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</si>
  <si>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</si>
  <si>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</si>
  <si>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</si>
  <si>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</si>
  <si>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</si>
  <si>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</si>
  <si>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</si>
  <si>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</si>
  <si>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</si>
  <si>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</si>
  <si>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</si>
  <si>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</si>
  <si>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</si>
  <si>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</si>
  <si>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</si>
  <si>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</si>
  <si>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</si>
  <si>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</si>
  <si>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</si>
  <si>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</si>
  <si>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</si>
  <si>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</si>
  <si>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</si>
  <si>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</si>
  <si>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</si>
  <si>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</si>
  <si>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</si>
  <si>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</si>
  <si>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</si>
  <si>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</si>
  <si>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</si>
  <si>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</si>
  <si>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</si>
  <si>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</si>
  <si>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</si>
  <si>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</si>
  <si>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</si>
  <si>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</si>
  <si>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</si>
  <si>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</si>
  <si>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</si>
  <si>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</si>
  <si>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</si>
  <si>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</si>
  <si>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</si>
  <si>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</si>
  <si>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</si>
  <si>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</si>
  <si>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</si>
  <si>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</si>
  <si>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</si>
  <si>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</si>
  <si>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</si>
  <si>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</si>
  <si>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</si>
  <si>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</si>
  <si>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</si>
  <si>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</si>
  <si>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</si>
  <si>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</si>
  <si>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</si>
  <si>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</si>
  <si>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</si>
  <si>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</si>
  <si>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</si>
  <si>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</si>
  <si>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</si>
  <si>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</si>
  <si>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</si>
  <si>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</si>
  <si>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</si>
  <si>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</si>
  <si>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</si>
  <si>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</si>
  <si>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</si>
  <si>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</si>
  <si>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</si>
  <si>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</si>
  <si>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</si>
  <si>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</si>
  <si>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</si>
  <si>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</si>
  <si>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</si>
  <si>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</si>
  <si>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</si>
  <si>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</si>
  <si>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</si>
  <si>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</si>
  <si>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</si>
  <si>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</si>
  <si>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</si>
  <si>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</si>
  <si>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</si>
  <si>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</si>
  <si>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</si>
  <si>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</si>
  <si>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</si>
  <si>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</si>
  <si>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</si>
  <si>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</si>
  <si>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</si>
  <si>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</si>
  <si>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</si>
  <si>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</si>
  <si>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</si>
  <si>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</si>
  <si>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</si>
  <si>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</si>
  <si>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</si>
  <si>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</si>
  <si>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</si>
  <si>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</si>
  <si>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</si>
  <si>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</si>
  <si>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</si>
  <si>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</si>
  <si>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</si>
  <si>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</si>
  <si>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</si>
  <si>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</si>
  <si>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</si>
  <si>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</si>
  <si>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</si>
  <si>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</si>
  <si>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</si>
  <si>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</si>
  <si>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</si>
  <si>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</si>
  <si>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</si>
  <si>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</si>
  <si>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</si>
  <si>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</si>
  <si>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</si>
  <si>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</si>
  <si>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</si>
  <si>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</si>
  <si>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</si>
  <si>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</si>
  <si>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</si>
  <si>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</si>
  <si>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</si>
  <si>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</si>
  <si>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</si>
  <si>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</si>
  <si>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</si>
  <si>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</si>
  <si>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</si>
  <si>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</si>
  <si>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</si>
  <si>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</si>
  <si>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</si>
  <si>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</si>
  <si>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</si>
  <si>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</si>
  <si>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</si>
  <si>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</si>
  <si>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</si>
  <si>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</si>
  <si>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</si>
  <si>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</si>
  <si>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</si>
  <si>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</si>
  <si>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</si>
  <si>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</si>
  <si>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</si>
  <si>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</si>
  <si>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</si>
  <si>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</si>
  <si>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</si>
  <si>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</si>
  <si>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</si>
  <si>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</si>
  <si>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</si>
  <si>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</si>
  <si>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</si>
  <si>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</si>
  <si>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</si>
  <si>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</si>
  <si>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</si>
  <si>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</si>
  <si>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</si>
  <si>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</si>
  <si>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</si>
  <si>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</si>
  <si>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</si>
  <si>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</si>
  <si>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</si>
  <si>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</si>
  <si>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</si>
  <si>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</si>
  <si>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</si>
  <si>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</si>
  <si>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</si>
  <si>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</si>
  <si>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</si>
  <si>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</si>
  <si>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</si>
  <si>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</si>
  <si>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</si>
  <si>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</si>
  <si>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</si>
  <si>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</si>
  <si>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</si>
  <si>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</si>
  <si>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</si>
  <si>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</si>
  <si>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</si>
  <si>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</si>
  <si>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</si>
  <si>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</si>
  <si>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</si>
  <si>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</si>
  <si>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</si>
  <si>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</si>
  <si>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</si>
  <si>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</si>
  <si>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</si>
  <si>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</si>
  <si>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</si>
  <si>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</si>
  <si>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</si>
  <si>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</si>
  <si>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</si>
  <si>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</si>
  <si>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</si>
  <si>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</si>
  <si>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</si>
  <si>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</si>
  <si>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</si>
  <si>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</si>
  <si>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</si>
  <si>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</si>
  <si>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</si>
  <si>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</si>
  <si>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</si>
  <si>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</si>
  <si>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</si>
  <si>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</si>
  <si>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</si>
  <si>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</si>
  <si>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</si>
  <si>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</si>
  <si>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</si>
  <si>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</si>
  <si>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</si>
  <si>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</si>
  <si>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</si>
  <si>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</si>
  <si>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</si>
  <si>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</si>
  <si>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</si>
  <si>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</si>
  <si>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</si>
  <si>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</si>
  <si>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</si>
  <si>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</si>
  <si>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</si>
  <si>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</si>
  <si>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</si>
  <si>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</si>
  <si>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</si>
  <si>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</si>
  <si>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</si>
  <si>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</si>
  <si>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</si>
  <si>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</si>
  <si>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</si>
  <si>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</si>
  <si>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</si>
  <si>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</si>
  <si>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</si>
  <si>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</si>
  <si>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</si>
  <si>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</si>
  <si>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</si>
  <si>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</si>
  <si>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</si>
  <si>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</si>
  <si>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</si>
  <si>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</si>
  <si>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</si>
  <si>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</si>
  <si>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</si>
  <si>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</si>
  <si>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</si>
  <si>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</si>
  <si>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</si>
  <si>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</si>
  <si>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</si>
  <si>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</si>
  <si>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</si>
  <si>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</si>
  <si>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</si>
  <si>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</si>
  <si>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</si>
  <si>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</si>
  <si>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</si>
  <si>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</si>
  <si>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</si>
  <si>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</si>
  <si>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</si>
  <si>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</si>
  <si>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</si>
  <si>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</si>
  <si>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</si>
  <si>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</si>
  <si>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</si>
  <si>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</si>
  <si>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</si>
  <si>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</si>
  <si>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</si>
  <si>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</si>
  <si>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</si>
  <si>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</si>
  <si>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</si>
  <si>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</si>
  <si>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</si>
  <si>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</si>
  <si>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</si>
  <si>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</si>
  <si>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</si>
  <si>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</si>
  <si>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</si>
  <si>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</si>
  <si>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</si>
  <si>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</si>
  <si>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</si>
  <si>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</si>
  <si>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</si>
  <si>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</si>
  <si>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</si>
  <si>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</si>
  <si>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</si>
  <si>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</si>
  <si>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</si>
  <si>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</si>
  <si>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</si>
  <si>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</si>
  <si>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</si>
  <si>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</si>
  <si>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</si>
  <si>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</si>
  <si>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</si>
  <si>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</si>
  <si>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</si>
  <si>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</si>
  <si>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</si>
  <si>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</si>
  <si>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</si>
  <si>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</si>
  <si>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</si>
  <si>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</si>
  <si>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</si>
  <si>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</si>
  <si>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</si>
  <si>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</si>
  <si>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</si>
  <si>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</si>
  <si>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</si>
  <si>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</si>
  <si>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</si>
  <si>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</si>
  <si>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</si>
  <si>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</si>
  <si>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</si>
  <si>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</si>
  <si>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</si>
  <si>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</si>
  <si>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</si>
  <si>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</si>
  <si>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</si>
  <si>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</si>
  <si>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</si>
  <si>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</si>
  <si>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</si>
  <si>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</si>
  <si>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</si>
  <si>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</si>
  <si>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</si>
  <si>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</si>
  <si>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</si>
  <si>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</si>
  <si>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</si>
  <si>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</si>
  <si>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</si>
  <si>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</si>
  <si>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</si>
  <si>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</si>
  <si>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</si>
  <si>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</si>
  <si>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</si>
  <si>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</si>
  <si>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</si>
  <si>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</si>
  <si>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</si>
  <si>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</si>
  <si>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</si>
  <si>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</si>
  <si>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</si>
  <si>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</si>
  <si>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</si>
  <si>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</si>
  <si>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</si>
  <si>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</si>
  <si>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</si>
  <si>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</si>
  <si>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</si>
  <si>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</si>
  <si>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</si>
  <si>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</si>
  <si>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</si>
  <si>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</si>
  <si>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</si>
  <si>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</si>
  <si>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</si>
  <si>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</si>
  <si>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</si>
  <si>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</si>
  <si>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</si>
  <si>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</si>
  <si>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</si>
  <si>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</si>
  <si>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</si>
  <si>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</si>
  <si>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</si>
  <si>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</si>
  <si>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</si>
  <si>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</si>
  <si>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</si>
  <si>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</si>
  <si>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</si>
  <si>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</si>
  <si>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</si>
  <si>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</si>
  <si>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</si>
  <si>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</si>
  <si>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</si>
  <si>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</si>
  <si>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</si>
  <si>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</si>
  <si>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</si>
  <si>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</si>
  <si>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</si>
  <si>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</si>
  <si>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</si>
  <si>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</si>
  <si>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</si>
  <si>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</si>
  <si>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</si>
  <si>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</si>
  <si>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</si>
  <si>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</si>
  <si>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</si>
  <si>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</si>
  <si>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</si>
  <si>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</si>
  <si>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</si>
  <si>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</si>
  <si>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</si>
  <si>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</si>
  <si>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</si>
  <si>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</si>
  <si>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</si>
  <si>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</si>
  <si>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</si>
  <si>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</si>
  <si>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</si>
  <si>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</si>
  <si>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</si>
  <si>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</si>
  <si>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</si>
  <si>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</si>
  <si>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</si>
  <si>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</si>
  <si>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</si>
  <si>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</si>
  <si>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</si>
  <si>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</si>
  <si>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</si>
  <si>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</si>
  <si>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</si>
  <si>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</si>
  <si>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</si>
  <si>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</si>
  <si>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</si>
  <si>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</si>
  <si>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</si>
  <si>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</si>
  <si>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</si>
  <si>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</si>
  <si>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</si>
  <si>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</si>
  <si>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</si>
  <si>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</si>
  <si>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</si>
  <si>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</si>
  <si>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</si>
  <si>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</si>
  <si>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</si>
  <si>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</si>
  <si>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</si>
  <si>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</si>
  <si>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</si>
  <si>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</si>
  <si>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</si>
  <si>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</si>
  <si>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</si>
  <si>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</si>
  <si>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</si>
  <si>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</si>
  <si>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</si>
  <si>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</si>
  <si>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</si>
  <si>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</si>
  <si>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</si>
  <si>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</si>
  <si>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</si>
  <si>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</si>
  <si>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</si>
  <si>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</si>
  <si>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</si>
  <si>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</si>
  <si>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</si>
  <si>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</si>
  <si>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</si>
  <si>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</si>
  <si>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</si>
  <si>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</si>
  <si>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</si>
  <si>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</si>
  <si>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</si>
  <si>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</si>
  <si>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</si>
  <si>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</si>
  <si>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</si>
  <si>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</si>
  <si>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</si>
  <si>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</si>
  <si>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</si>
  <si>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</si>
  <si>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</si>
  <si>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</si>
  <si>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</si>
  <si>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</si>
  <si>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</si>
  <si>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</si>
  <si>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</si>
  <si>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</si>
  <si>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</si>
  <si>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</si>
  <si>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</si>
  <si>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</si>
  <si>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</si>
  <si>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</si>
  <si>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</si>
  <si>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</si>
  <si>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</si>
  <si>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</si>
  <si>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</si>
  <si>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</si>
  <si>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</si>
  <si>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</si>
  <si>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</si>
  <si>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</si>
  <si>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</si>
  <si>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</si>
  <si>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</si>
  <si>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</si>
  <si>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</si>
  <si>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</si>
  <si>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</si>
  <si>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</si>
  <si>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</si>
  <si>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</si>
  <si>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</si>
  <si>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</si>
  <si>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</si>
  <si>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</si>
  <si>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</si>
  <si>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</si>
  <si>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</si>
  <si>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</si>
  <si>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</si>
  <si>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</si>
  <si>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</si>
  <si>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</si>
  <si>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</si>
  <si>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</si>
  <si>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</si>
  <si>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</si>
  <si>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</si>
  <si>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</si>
  <si>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</si>
  <si>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</si>
  <si>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</si>
  <si>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</si>
  <si>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</si>
  <si>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</si>
  <si>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</si>
  <si>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</si>
  <si>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</si>
  <si>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</si>
  <si>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</si>
  <si>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</si>
  <si>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</si>
  <si>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</si>
  <si>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</si>
  <si>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</si>
  <si>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</si>
  <si>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</si>
  <si>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</si>
  <si>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</si>
  <si>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</si>
  <si>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</si>
  <si>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</si>
  <si>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</si>
  <si>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</si>
  <si>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</si>
  <si>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</si>
  <si>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</si>
  <si>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</si>
  <si>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</si>
  <si>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</si>
  <si>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</si>
  <si>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</si>
  <si>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</si>
  <si>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</si>
  <si>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</si>
  <si>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</si>
  <si>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</si>
  <si>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</si>
  <si>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</si>
  <si>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</si>
  <si>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</si>
  <si>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</si>
  <si>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</si>
  <si>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</si>
  <si>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</si>
  <si>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</si>
  <si>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</si>
  <si>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</si>
  <si>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</si>
  <si>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</si>
  <si>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</si>
  <si>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</si>
  <si>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</si>
  <si>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</si>
  <si>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</si>
  <si>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</si>
  <si>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</si>
  <si>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</si>
  <si>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</si>
  <si>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</si>
  <si>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</si>
  <si>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</si>
  <si>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</si>
  <si>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</si>
  <si>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</si>
  <si>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</si>
  <si>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</si>
  <si>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</si>
  <si>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</si>
  <si>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</si>
  <si>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</si>
  <si>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</si>
  <si>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</si>
  <si>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</si>
  <si>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</si>
  <si>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</si>
  <si>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</si>
  <si>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</si>
  <si>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</si>
  <si>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</si>
  <si>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</si>
  <si>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</si>
  <si>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</si>
  <si>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</si>
  <si>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</si>
  <si>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</si>
  <si>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</si>
  <si>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</si>
  <si>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</si>
  <si>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</si>
  <si>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</si>
  <si>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</si>
  <si>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</si>
  <si>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</si>
  <si>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</si>
  <si>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</si>
  <si>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</si>
  <si>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</si>
  <si>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</si>
  <si>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</si>
  <si>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</si>
  <si>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</si>
  <si>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</si>
  <si>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</si>
  <si>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</si>
  <si>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</si>
  <si>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</si>
  <si>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</si>
  <si>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</si>
  <si>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</si>
  <si>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</si>
  <si>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</si>
  <si>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</si>
  <si>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</si>
  <si>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</si>
  <si>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</si>
  <si>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</si>
  <si>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</si>
  <si>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</si>
  <si>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</si>
  <si>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</si>
  <si>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</si>
  <si>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</si>
  <si>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</si>
  <si>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</si>
  <si>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</si>
  <si>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</si>
  <si>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</si>
  <si>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</si>
  <si>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</si>
  <si>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</si>
  <si>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</si>
  <si>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</si>
  <si>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</si>
  <si>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</si>
  <si>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</si>
  <si>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</si>
  <si>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</si>
  <si>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</si>
  <si>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</si>
  <si>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</si>
  <si>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</si>
  <si>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</si>
  <si>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</si>
  <si>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</si>
  <si>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</si>
  <si>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</si>
  <si>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</si>
  <si>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</si>
  <si>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</si>
  <si>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</si>
  <si>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</si>
  <si>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</si>
  <si>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</si>
  <si>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</si>
  <si>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</si>
  <si>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</si>
  <si>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</si>
  <si>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</si>
  <si>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</si>
  <si>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</si>
  <si>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</si>
  <si>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</si>
  <si>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</si>
  <si>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</si>
  <si>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</si>
  <si>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</si>
  <si>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</si>
  <si>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</si>
  <si>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</si>
  <si>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</si>
  <si>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</si>
  <si>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</si>
  <si>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</si>
  <si>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</si>
  <si>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</si>
  <si>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</si>
  <si>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</si>
  <si>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</si>
  <si>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</si>
  <si>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</si>
  <si>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</si>
  <si>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</si>
  <si>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</si>
  <si>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</si>
  <si>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</si>
  <si>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</si>
  <si>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</si>
  <si>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</si>
  <si>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</si>
  <si>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</si>
  <si>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</si>
  <si>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</si>
  <si>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</si>
  <si>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</si>
  <si>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</si>
  <si>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</si>
  <si>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</si>
  <si>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</si>
  <si>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</si>
  <si>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</si>
  <si>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</si>
  <si>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</si>
  <si>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</si>
  <si>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</si>
  <si>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</si>
  <si>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</si>
  <si>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</si>
  <si>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</si>
  <si>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</si>
  <si>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</si>
  <si>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</si>
  <si>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</si>
  <si>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</si>
  <si>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</si>
  <si>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</si>
  <si>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</si>
  <si>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</si>
  <si>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</si>
  <si>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</si>
  <si>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</si>
  <si>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</si>
  <si>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</si>
  <si>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</si>
  <si>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</si>
  <si>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</si>
  <si>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</si>
  <si>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</si>
  <si>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</si>
  <si>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</si>
  <si>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</si>
  <si>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</si>
  <si>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</si>
  <si>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</si>
  <si>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</si>
  <si>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</si>
  <si>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</si>
  <si>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</si>
  <si>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</si>
  <si>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</si>
  <si>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</si>
  <si>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</si>
  <si>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</si>
  <si>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</si>
  <si>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</si>
  <si>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</si>
  <si>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</si>
  <si>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</si>
  <si>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</si>
  <si>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</si>
  <si>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</si>
  <si>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</si>
  <si>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</si>
  <si>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</si>
  <si>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</si>
  <si>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</si>
  <si>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</si>
  <si>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</si>
  <si>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</si>
  <si>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</si>
  <si>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</si>
  <si>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</si>
  <si>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</si>
  <si>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</si>
  <si>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</si>
  <si>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</si>
  <si>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</si>
  <si>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</si>
  <si>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</si>
  <si>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</si>
  <si>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</si>
  <si>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</si>
  <si>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</si>
  <si>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</si>
  <si>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</si>
  <si>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</si>
  <si>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</si>
  <si>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</si>
  <si>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</si>
  <si>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</si>
  <si>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</si>
  <si>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</si>
  <si>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</si>
  <si>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</si>
  <si>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</si>
  <si>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</si>
  <si>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</si>
  <si>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</si>
  <si>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</si>
  <si>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</si>
  <si>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</si>
  <si>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</si>
  <si>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</si>
  <si>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</si>
  <si>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</si>
  <si>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</si>
  <si>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</si>
  <si>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</si>
  <si>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</si>
  <si>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</si>
  <si>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</si>
  <si>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</si>
  <si>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</si>
  <si>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</si>
  <si>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</si>
  <si>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</si>
  <si>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</si>
  <si>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</si>
  <si>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</si>
  <si>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</si>
  <si>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</si>
  <si>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</si>
  <si>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</si>
  <si>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</si>
  <si>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</si>
  <si>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</si>
  <si>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</si>
  <si>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</si>
  <si>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</si>
  <si>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</si>
  <si>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</si>
  <si>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</si>
  <si>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</si>
  <si>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</si>
  <si>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</si>
  <si>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</si>
  <si>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</si>
  <si>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</si>
  <si>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</si>
  <si>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</si>
  <si>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</si>
  <si>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</si>
  <si>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</si>
  <si>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</si>
  <si>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</si>
  <si>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</si>
  <si>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</si>
  <si>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</si>
  <si>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</si>
  <si>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</si>
  <si>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</si>
  <si>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</si>
  <si>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</si>
  <si>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</si>
  <si>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</si>
  <si>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</si>
  <si>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</si>
  <si>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</si>
  <si>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</si>
  <si>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</si>
  <si>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</si>
  <si>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</si>
  <si>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</si>
  <si>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</si>
  <si>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</si>
  <si>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</si>
  <si>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</si>
  <si>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</si>
  <si>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</si>
  <si>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</si>
  <si>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</si>
  <si>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</si>
  <si>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</si>
  <si>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</si>
  <si>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</si>
  <si>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</si>
  <si>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</si>
  <si>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</si>
  <si>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</si>
  <si>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</si>
  <si>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</si>
  <si>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</si>
  <si>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</si>
  <si>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</si>
  <si>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</si>
  <si>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</si>
  <si>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</si>
  <si>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</si>
  <si>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</si>
  <si>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</si>
  <si>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</si>
  <si>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</si>
  <si>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</si>
  <si>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</si>
  <si>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</si>
  <si>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</si>
  <si>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</si>
  <si>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</si>
  <si>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</si>
  <si>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</si>
  <si>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</si>
  <si>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</si>
  <si>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</si>
  <si>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</si>
  <si>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</si>
  <si>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</si>
  <si>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</si>
  <si>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</si>
  <si>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</si>
  <si>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</si>
  <si>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</si>
  <si>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</si>
  <si>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</si>
  <si>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</si>
  <si>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</si>
  <si>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</si>
  <si>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</si>
  <si>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</si>
  <si>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</si>
  <si>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</si>
  <si>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</si>
  <si>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</si>
  <si>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</si>
  <si>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</si>
  <si>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</si>
  <si>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</si>
  <si>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</si>
  <si>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</si>
  <si>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</si>
  <si>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</si>
  <si>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</si>
  <si>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</si>
  <si>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</si>
  <si>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</si>
  <si>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</si>
  <si>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</si>
  <si>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</si>
  <si>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</si>
  <si>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</si>
  <si>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</si>
  <si>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</si>
  <si>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</si>
  <si>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</si>
  <si>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</si>
  <si>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</si>
  <si>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</si>
  <si>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</si>
  <si>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</si>
  <si>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</si>
  <si>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</si>
  <si>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</si>
  <si>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</si>
  <si>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</si>
  <si>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</si>
  <si>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</si>
  <si>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</si>
  <si>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</si>
  <si>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</si>
  <si>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</si>
  <si>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</si>
  <si>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</si>
  <si>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</si>
  <si>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</si>
  <si>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</si>
  <si>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</si>
  <si>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</si>
  <si>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</si>
  <si>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</si>
  <si>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</si>
  <si>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</si>
  <si>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</si>
  <si>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</si>
  <si>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</si>
  <si>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</si>
  <si>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</si>
  <si>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</si>
  <si>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</si>
  <si>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</si>
  <si>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</si>
  <si>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</si>
  <si>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</si>
  <si>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</si>
  <si>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</si>
  <si>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</si>
  <si>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</si>
  <si>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</si>
  <si>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</si>
  <si>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</si>
  <si>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</si>
  <si>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</si>
  <si>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</si>
  <si>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</si>
  <si>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</si>
  <si>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</si>
  <si>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</si>
  <si>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</si>
  <si>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</si>
  <si>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</si>
  <si>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</si>
  <si>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</si>
  <si>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</si>
  <si>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</si>
  <si>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</si>
  <si>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</si>
  <si>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</si>
  <si>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</si>
  <si>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</si>
  <si>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</si>
  <si>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</si>
  <si>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</si>
  <si>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</si>
  <si>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</si>
  <si>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</si>
  <si>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</si>
  <si>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</si>
  <si>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</si>
  <si>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</si>
  <si>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</si>
  <si>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</si>
  <si>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</si>
  <si>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</si>
  <si>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</si>
  <si>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</si>
  <si>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</si>
  <si>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</si>
  <si>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</si>
  <si>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</si>
  <si>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</si>
  <si>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</si>
  <si>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</si>
  <si>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</si>
  <si>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</si>
  <si>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</si>
  <si>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</si>
  <si>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</si>
  <si>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</si>
  <si>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</si>
  <si>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</si>
  <si>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</si>
  <si>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</si>
  <si>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</si>
  <si>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</si>
  <si>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</si>
  <si>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</si>
  <si>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</si>
  <si>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</si>
  <si>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</si>
  <si>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</si>
  <si>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</si>
  <si>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</si>
  <si>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</si>
  <si>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</si>
  <si>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</si>
  <si>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</si>
  <si>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</si>
  <si>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</si>
  <si>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</si>
  <si>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</si>
  <si>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</si>
  <si>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</si>
  <si>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</si>
  <si>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</si>
  <si>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</si>
  <si>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</si>
  <si>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</si>
  <si>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</si>
  <si>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</si>
  <si>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</si>
  <si>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</si>
  <si>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</si>
  <si>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</si>
  <si>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</si>
  <si>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</si>
  <si>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</si>
  <si>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</si>
  <si>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</si>
  <si>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</si>
  <si>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</si>
  <si>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</si>
  <si>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</si>
  <si>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</si>
  <si>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</si>
  <si>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</si>
  <si>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</si>
  <si>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</si>
  <si>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</si>
  <si>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</si>
  <si>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</si>
  <si>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</si>
  <si>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</si>
  <si>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</si>
  <si>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</si>
  <si>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</si>
  <si>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</si>
  <si>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</si>
  <si>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</si>
  <si>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</si>
  <si>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</si>
  <si>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</si>
  <si>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</si>
  <si>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</si>
  <si>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</si>
  <si>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</si>
  <si>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</si>
  <si>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</si>
  <si>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</si>
  <si>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</si>
  <si>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</si>
  <si>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</si>
  <si>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</si>
  <si>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</si>
  <si>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</si>
  <si>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</si>
  <si>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</si>
  <si>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</si>
  <si>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</si>
  <si>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</si>
  <si>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</si>
  <si>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</si>
  <si>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</si>
  <si>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</si>
  <si>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</si>
  <si>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</si>
  <si>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</si>
  <si>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</si>
  <si>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</si>
  <si>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</si>
  <si>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</si>
  <si>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</si>
  <si>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</si>
  <si>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</si>
  <si>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</si>
  <si>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</si>
  <si>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</si>
  <si>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</si>
  <si>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</si>
  <si>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</si>
  <si>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</si>
  <si>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</si>
  <si>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</si>
  <si>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</si>
  <si>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</si>
  <si>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</si>
  <si>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</si>
  <si>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</si>
  <si>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</si>
  <si>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</si>
  <si>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</si>
  <si>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</si>
  <si>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</si>
  <si>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</si>
  <si>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</si>
  <si>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</si>
  <si>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</si>
  <si>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</si>
  <si>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</si>
  <si>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</si>
  <si>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</si>
  <si>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</si>
  <si>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</si>
  <si>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</si>
  <si>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</si>
  <si>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</si>
  <si>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</si>
  <si>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</si>
  <si>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</si>
  <si>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</si>
  <si>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</si>
  <si>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</si>
  <si>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</si>
  <si>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</si>
  <si>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</si>
  <si>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</si>
  <si>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</si>
  <si>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</si>
  <si>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</si>
  <si>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</si>
  <si>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</si>
  <si>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</si>
  <si>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</si>
  <si>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</si>
  <si>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</si>
  <si>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</si>
  <si>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</si>
  <si>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</si>
  <si>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</si>
  <si>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</si>
  <si>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</si>
  <si>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</si>
  <si>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</si>
  <si>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</si>
  <si>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</si>
  <si>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</si>
  <si>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</si>
  <si>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</si>
  <si>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</si>
  <si>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</si>
  <si>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</si>
  <si>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</si>
  <si>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</si>
  <si>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</si>
  <si>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</si>
  <si>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</si>
  <si>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</si>
  <si>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</si>
  <si>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</si>
  <si>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</si>
  <si>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</si>
  <si>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</si>
  <si>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</si>
  <si>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</si>
  <si>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</si>
  <si>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</si>
  <si>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</si>
  <si>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</si>
  <si>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</si>
  <si>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</si>
  <si>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</si>
  <si>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</si>
  <si>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</si>
  <si>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</si>
  <si>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</si>
  <si>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</si>
  <si>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</si>
  <si>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</si>
  <si>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</si>
  <si>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</si>
  <si>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</si>
  <si>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</si>
  <si>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</si>
  <si>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</si>
  <si>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</si>
  <si>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</si>
  <si>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</si>
  <si>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</si>
  <si>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</si>
  <si>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</si>
  <si>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</si>
  <si>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</si>
  <si>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</si>
  <si>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</si>
  <si>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</si>
  <si>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</si>
  <si>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</si>
  <si>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</si>
  <si>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</si>
  <si>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</si>
  <si>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</si>
  <si>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</si>
  <si>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</si>
  <si>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</si>
  <si>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</si>
  <si>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</si>
  <si>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</si>
  <si>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</si>
  <si>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</si>
  <si>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</si>
  <si>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</si>
  <si>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</si>
  <si>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</si>
  <si>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</si>
  <si>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</si>
  <si>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</si>
  <si>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</si>
  <si>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</si>
  <si>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</si>
  <si>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</si>
  <si>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</si>
  <si>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</si>
  <si>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</si>
  <si>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</si>
  <si>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</si>
  <si>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</si>
  <si>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</si>
  <si>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</si>
  <si>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</si>
  <si>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</si>
  <si>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</si>
  <si>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</si>
  <si>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</si>
  <si>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</si>
  <si>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</si>
  <si>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</si>
  <si>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</si>
  <si>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</si>
  <si>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</si>
  <si>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</si>
  <si>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</si>
  <si>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</si>
  <si>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</si>
  <si>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</si>
  <si>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</si>
  <si>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</si>
  <si>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</si>
  <si>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</si>
  <si>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</si>
  <si>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</si>
  <si>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</si>
  <si>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</si>
  <si>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</si>
  <si>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</si>
  <si>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</si>
  <si>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</si>
  <si>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</si>
  <si>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</si>
  <si>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</si>
  <si>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</si>
  <si>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</si>
  <si>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</si>
  <si>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</si>
  <si>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</si>
  <si>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</si>
  <si>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</si>
  <si>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</si>
  <si>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</si>
  <si>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</si>
  <si>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</si>
  <si>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</si>
  <si>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</si>
  <si>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</si>
  <si>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</si>
  <si>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</si>
  <si>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</si>
  <si>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</si>
  <si>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</si>
  <si>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</si>
  <si>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</si>
  <si>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</si>
  <si>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</si>
  <si>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</si>
  <si>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</si>
  <si>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</si>
  <si>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</si>
  <si>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</si>
  <si>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</si>
  <si>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</si>
  <si>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</si>
  <si>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</si>
  <si>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</si>
  <si>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</si>
  <si>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</si>
  <si>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</si>
  <si>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</si>
  <si>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</si>
  <si>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</si>
  <si>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</si>
  <si>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</si>
  <si>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</si>
  <si>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</si>
  <si>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</si>
  <si>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</si>
  <si>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</si>
  <si>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</si>
  <si>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</si>
  <si>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</si>
  <si>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</si>
  <si>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</si>
  <si>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</si>
  <si>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</si>
  <si>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</si>
  <si>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</si>
  <si>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</si>
  <si>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</si>
  <si>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</si>
  <si>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</si>
  <si>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</si>
  <si>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</si>
  <si>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</si>
  <si>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</si>
  <si>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</si>
  <si>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</si>
  <si>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</si>
  <si>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</si>
  <si>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</si>
  <si>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</si>
  <si>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</si>
  <si>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</si>
  <si>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</si>
  <si>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</si>
  <si>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</si>
  <si>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</si>
  <si>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</si>
  <si>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</si>
  <si>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</si>
  <si>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</si>
  <si>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</si>
  <si>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</si>
  <si>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</si>
  <si>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</si>
  <si>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</si>
  <si>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</si>
  <si>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</si>
  <si>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</si>
  <si>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</si>
  <si>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</si>
  <si>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</si>
  <si>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</si>
  <si>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</si>
  <si>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</si>
  <si>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</si>
  <si>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</si>
  <si>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</si>
  <si>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</si>
  <si>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</si>
  <si>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</si>
  <si>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</si>
  <si>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</si>
  <si>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</si>
  <si>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</si>
  <si>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</si>
  <si>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</si>
  <si>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</si>
  <si>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</si>
  <si>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</si>
  <si>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</si>
  <si>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</si>
  <si>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</si>
  <si>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</si>
  <si>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</si>
  <si>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</si>
  <si>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</si>
  <si>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</si>
  <si>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</si>
  <si>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</si>
  <si>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</si>
  <si>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</si>
  <si>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</si>
  <si>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</si>
  <si>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</si>
  <si>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</si>
  <si>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</si>
  <si>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</si>
  <si>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</si>
  <si>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</si>
  <si>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</si>
  <si>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</si>
  <si>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</si>
  <si>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</si>
  <si>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</si>
  <si>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</si>
  <si>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</si>
  <si>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</si>
  <si>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</si>
  <si>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</si>
  <si>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</si>
  <si>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</si>
  <si>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</si>
  <si>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</si>
  <si>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</si>
  <si>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</si>
  <si>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</si>
  <si>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</si>
  <si>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</si>
  <si>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</si>
  <si>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</si>
  <si>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</si>
  <si>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</si>
  <si>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</si>
  <si>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</si>
  <si>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</si>
  <si>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</si>
  <si>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</si>
  <si>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</si>
  <si>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</si>
  <si>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</si>
  <si>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</si>
  <si>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</si>
  <si>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</si>
  <si>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</si>
  <si>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</si>
  <si>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</si>
  <si>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</si>
  <si>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</si>
  <si>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</si>
  <si>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</si>
  <si>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</si>
  <si>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</si>
  <si>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</si>
  <si>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</si>
  <si>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</si>
  <si>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</si>
  <si>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</si>
  <si>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</si>
  <si>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</si>
  <si>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</si>
  <si>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</si>
  <si>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</si>
  <si>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</si>
  <si>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</si>
  <si>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</si>
  <si>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</si>
  <si>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</si>
  <si>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</si>
  <si>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</si>
  <si>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</si>
  <si>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</si>
  <si>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</si>
  <si>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</si>
  <si>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</si>
  <si>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</si>
  <si>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</si>
  <si>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</si>
  <si>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</si>
  <si>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</si>
  <si>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</si>
  <si>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</si>
  <si>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</si>
  <si>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</si>
  <si>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</si>
  <si>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</si>
  <si>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</si>
  <si>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</si>
  <si>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</si>
  <si>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</si>
  <si>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</si>
  <si>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</si>
  <si>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</si>
  <si>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</si>
  <si>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</si>
  <si>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</si>
  <si>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</si>
  <si>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</si>
  <si>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</si>
  <si>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</si>
  <si>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</si>
  <si>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</si>
  <si>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</si>
  <si>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</si>
  <si>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</si>
  <si>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</si>
  <si>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</si>
  <si>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</si>
  <si>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</si>
  <si>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</si>
  <si>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</si>
  <si>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</si>
  <si>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</si>
  <si>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</si>
  <si>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</si>
  <si>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</si>
  <si>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</si>
  <si>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</si>
  <si>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</si>
  <si>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</si>
  <si>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</si>
  <si>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</si>
  <si>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</si>
  <si>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</si>
  <si>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</si>
  <si>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</si>
  <si>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</si>
  <si>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</si>
  <si>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</si>
  <si>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</si>
  <si>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</si>
  <si>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</si>
  <si>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</si>
  <si>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</si>
  <si>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</si>
  <si>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</si>
  <si>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</si>
  <si>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</si>
  <si>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</si>
  <si>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</si>
  <si>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</si>
  <si>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</si>
  <si>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</si>
  <si>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</si>
  <si>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</si>
  <si>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</si>
  <si>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</si>
  <si>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</si>
  <si>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</si>
  <si>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</si>
  <si>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</si>
  <si>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</si>
  <si>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</si>
  <si>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</si>
  <si>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</si>
  <si>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</si>
  <si>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</si>
  <si>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</si>
  <si>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</si>
  <si>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</si>
  <si>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</si>
  <si>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</si>
  <si>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</si>
  <si>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</si>
  <si>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</si>
  <si>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</si>
  <si>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</si>
  <si>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</si>
  <si>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</si>
  <si>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</si>
  <si>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</si>
  <si>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</si>
  <si>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</si>
  <si>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</si>
  <si>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</si>
  <si>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</si>
  <si>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</si>
  <si>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</si>
  <si>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</si>
  <si>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</si>
  <si>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</si>
  <si>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</si>
  <si>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</si>
  <si>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</si>
  <si>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</si>
  <si>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</si>
  <si>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</si>
  <si>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</si>
  <si>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</si>
  <si>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</si>
  <si>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</si>
  <si>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</si>
  <si>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</si>
  <si>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</si>
  <si>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</si>
  <si>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</si>
  <si>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</si>
  <si>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</si>
  <si>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</si>
  <si>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</si>
  <si>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</si>
  <si>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</si>
  <si>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</si>
  <si>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</si>
  <si>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</si>
  <si>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</si>
  <si>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</si>
  <si>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</si>
  <si>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</si>
  <si>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</si>
  <si>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</si>
  <si>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</si>
  <si>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</si>
  <si>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</si>
  <si>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</si>
  <si>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</si>
  <si>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</si>
  <si>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</si>
  <si>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</si>
  <si>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</si>
  <si>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</si>
  <si>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</si>
  <si>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</si>
  <si>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</si>
  <si>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</si>
  <si>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</si>
  <si>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</si>
  <si>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</si>
  <si>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</si>
  <si>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</si>
  <si>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</si>
  <si>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</si>
  <si>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</si>
  <si>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</si>
  <si>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</si>
  <si>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</si>
  <si>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</si>
  <si>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</si>
  <si>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</si>
  <si>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</si>
  <si>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</si>
  <si>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</si>
  <si>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</si>
  <si>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</si>
  <si>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</si>
  <si>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</si>
  <si>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</si>
  <si>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</si>
  <si>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</si>
  <si>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</si>
  <si>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</si>
  <si>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</si>
  <si>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</si>
  <si>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</si>
  <si>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</si>
  <si>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</si>
  <si>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</si>
  <si>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</si>
  <si>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</si>
  <si>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</si>
  <si>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</si>
  <si>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</si>
  <si>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</si>
  <si>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</si>
  <si>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</si>
  <si>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</si>
  <si>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</si>
  <si>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</si>
  <si>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</si>
  <si>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</si>
  <si>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</si>
  <si>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</si>
  <si>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</si>
  <si>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</si>
  <si>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</si>
  <si>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</si>
  <si>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</si>
  <si>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</si>
  <si>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</si>
  <si>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</si>
  <si>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</si>
  <si>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</si>
  <si>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</si>
  <si>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</si>
  <si>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</si>
  <si>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</si>
  <si>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</si>
  <si>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</si>
  <si>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</si>
  <si>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</si>
  <si>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</si>
  <si>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</si>
  <si>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</si>
  <si>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</si>
  <si>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</si>
  <si>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</si>
  <si>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</si>
  <si>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</si>
  <si>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</si>
  <si>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</si>
  <si>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</si>
  <si>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</si>
  <si>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</si>
  <si>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</si>
  <si>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</si>
  <si>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</si>
  <si>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</si>
  <si>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</si>
  <si>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</si>
  <si>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</si>
  <si>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</si>
  <si>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</si>
  <si>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</si>
  <si>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</si>
  <si>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</si>
  <si>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</si>
  <si>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</si>
  <si>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</si>
  <si>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</si>
  <si>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</si>
  <si>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</si>
  <si>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</si>
  <si>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</si>
  <si>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</si>
  <si>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</si>
  <si>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</si>
  <si>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</si>
  <si>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</si>
  <si>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</si>
  <si>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</si>
  <si>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</si>
  <si>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</si>
  <si>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</si>
  <si>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</si>
  <si>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</si>
  <si>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</si>
  <si>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</si>
  <si>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</si>
  <si>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</si>
  <si>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</si>
  <si>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</si>
  <si>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</si>
  <si>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</si>
  <si>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</si>
  <si>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</si>
  <si>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</si>
  <si>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</si>
  <si>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</si>
  <si>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</si>
  <si>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</si>
  <si>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</si>
  <si>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</si>
  <si>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</si>
  <si>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</si>
  <si>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</si>
  <si>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</si>
  <si>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</si>
  <si>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</si>
  <si>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</si>
  <si>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</si>
  <si>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</si>
  <si>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</si>
  <si>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</si>
  <si>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</si>
  <si>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</si>
  <si>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</si>
  <si>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</si>
  <si>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</si>
  <si>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</si>
  <si>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</si>
  <si>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</si>
  <si>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</si>
  <si>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</si>
  <si>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</si>
  <si>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</si>
  <si>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</si>
  <si>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</si>
  <si>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</si>
  <si>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</si>
  <si>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</si>
  <si>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</si>
  <si>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</si>
  <si>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</si>
  <si>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</si>
  <si>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</si>
  <si>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</si>
  <si>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</si>
  <si>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</si>
  <si>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</si>
  <si>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</si>
  <si>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</si>
  <si>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</si>
  <si>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</si>
  <si>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</si>
  <si>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</si>
  <si>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</si>
  <si>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</si>
  <si>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</si>
  <si>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</si>
  <si>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</si>
  <si>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</si>
  <si>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</si>
  <si>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</si>
  <si>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</si>
  <si>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</si>
  <si>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</si>
  <si>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</si>
  <si>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</si>
  <si>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</si>
  <si>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</si>
  <si>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</si>
  <si>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</si>
  <si>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</si>
  <si>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</si>
  <si>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</si>
  <si>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</si>
  <si>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</si>
  <si>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</si>
  <si>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</si>
  <si>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</si>
  <si>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</si>
  <si>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</si>
  <si>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</si>
  <si>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</si>
  <si>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</si>
  <si>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</si>
  <si>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</si>
  <si>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</si>
  <si>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</si>
  <si>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</si>
  <si>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</si>
  <si>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</si>
  <si>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</si>
  <si>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</si>
  <si>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</si>
  <si>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</si>
  <si>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</si>
  <si>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</si>
  <si>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</si>
  <si>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</si>
  <si>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</si>
  <si>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</si>
  <si>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</si>
  <si>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</si>
  <si>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</si>
  <si>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</si>
  <si>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</si>
  <si>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</si>
  <si>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</si>
  <si>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</si>
  <si>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</si>
  <si>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</si>
  <si>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</si>
  <si>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</si>
  <si>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</si>
  <si>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</si>
  <si>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</si>
  <si>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</si>
  <si>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</si>
  <si>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</si>
  <si>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</si>
  <si>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</si>
  <si>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</si>
  <si>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</si>
  <si>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</si>
  <si>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</si>
  <si>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</si>
  <si>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</si>
  <si>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</si>
  <si>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</si>
  <si>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</si>
  <si>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</si>
  <si>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</si>
  <si>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</si>
  <si>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</si>
  <si>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</si>
  <si>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</si>
  <si>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</si>
  <si>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</si>
  <si>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</si>
  <si>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</si>
  <si>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</si>
  <si>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</si>
  <si>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</si>
  <si>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</si>
  <si>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</si>
  <si>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</si>
  <si>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</si>
  <si>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</si>
  <si>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</si>
  <si>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</si>
  <si>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</si>
  <si>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</si>
  <si>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</si>
  <si>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</si>
  <si>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</si>
  <si>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</si>
  <si>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</si>
  <si>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</si>
  <si>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</si>
  <si>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</si>
  <si>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</si>
  <si>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</si>
  <si>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</si>
  <si>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</si>
  <si>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</si>
  <si>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</si>
  <si>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</si>
  <si>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</si>
  <si>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</si>
  <si>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</si>
  <si>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</si>
  <si>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</si>
  <si>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</si>
  <si>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</si>
  <si>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</si>
  <si>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</si>
  <si>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</si>
  <si>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</si>
  <si>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</si>
  <si>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</si>
  <si>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</si>
  <si>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</si>
  <si>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</si>
  <si>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</si>
  <si>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</si>
  <si>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</si>
  <si>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</si>
  <si>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</si>
  <si>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</si>
  <si>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</si>
  <si>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</si>
  <si>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</si>
  <si>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</si>
  <si>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</si>
  <si>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</si>
  <si>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</si>
  <si>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</si>
  <si>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</si>
  <si>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</si>
  <si>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</si>
  <si>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</si>
  <si>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</si>
  <si>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</si>
  <si>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</si>
  <si>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</si>
  <si>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</si>
  <si>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</si>
  <si>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</si>
  <si>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</si>
  <si>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</si>
  <si>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</si>
  <si>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</si>
  <si>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</si>
  <si>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</si>
  <si>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</si>
  <si>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</si>
  <si>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</si>
  <si>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</si>
  <si>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</si>
  <si>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</si>
  <si>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</si>
  <si>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</si>
  <si>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</si>
  <si>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</si>
  <si>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</si>
  <si>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</si>
  <si>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</si>
  <si>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</si>
  <si>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</si>
  <si>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</si>
  <si>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</si>
  <si>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</si>
  <si>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</si>
  <si>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</si>
  <si>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</si>
  <si>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</si>
  <si>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</si>
  <si>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</si>
  <si>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</si>
  <si>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</si>
  <si>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</si>
  <si>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</si>
  <si>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</si>
  <si>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</si>
  <si>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</si>
  <si>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</si>
  <si>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</si>
  <si>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</si>
  <si>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</si>
  <si>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</si>
  <si>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</si>
  <si>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</si>
  <si>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</si>
  <si>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</si>
  <si>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</si>
  <si>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</si>
  <si>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</si>
  <si>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</si>
  <si>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</si>
  <si>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</si>
  <si>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</si>
  <si>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</si>
  <si>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</si>
  <si>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</si>
  <si>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</si>
  <si>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</si>
  <si>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</si>
  <si>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</si>
  <si>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</si>
  <si>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</si>
  <si>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</si>
  <si>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</si>
  <si>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</si>
  <si>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</si>
  <si>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</si>
  <si>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</si>
  <si>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</si>
  <si>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</si>
  <si>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</si>
  <si>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</si>
  <si>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</si>
  <si>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</si>
  <si>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</si>
  <si>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</si>
  <si>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</si>
  <si>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</si>
  <si>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</si>
  <si>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</si>
  <si>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</si>
  <si>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</si>
  <si>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</si>
  <si>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</si>
  <si>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</si>
  <si>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</si>
  <si>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</si>
  <si>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</si>
  <si>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</si>
  <si>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</si>
  <si>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</si>
  <si>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</si>
  <si>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</si>
  <si>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</si>
  <si>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</si>
  <si>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</si>
  <si>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</si>
  <si>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</si>
  <si>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</si>
  <si>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</si>
  <si>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</si>
  <si>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</si>
  <si>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</si>
  <si>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</si>
  <si>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</si>
  <si>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</si>
  <si>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</si>
  <si>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</si>
  <si>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</si>
  <si>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</si>
  <si>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</si>
  <si>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</si>
  <si>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</si>
  <si>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</si>
  <si>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</si>
  <si>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</si>
  <si>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</si>
  <si>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</si>
  <si>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</si>
  <si>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</si>
  <si>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</si>
  <si>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</si>
  <si>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</si>
  <si>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</si>
  <si>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</si>
  <si>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</si>
  <si>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</si>
  <si>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</si>
  <si>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</si>
  <si>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</si>
  <si>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</si>
  <si>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</si>
  <si>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</si>
  <si>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</si>
  <si>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</si>
  <si>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</si>
  <si>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</si>
  <si>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</si>
  <si>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</si>
  <si>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</si>
  <si>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</si>
  <si>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</si>
  <si>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</si>
  <si>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</si>
  <si>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</si>
  <si>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</si>
  <si>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</si>
  <si>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</si>
  <si>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</si>
  <si>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</si>
  <si>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</si>
  <si>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</si>
  <si>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</si>
  <si>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</si>
  <si>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</si>
  <si>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</si>
  <si>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</si>
  <si>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</si>
  <si>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</si>
  <si>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</si>
  <si>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</si>
  <si>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</si>
  <si>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</si>
  <si>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</si>
  <si>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</si>
  <si>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</si>
  <si>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</si>
  <si>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</si>
  <si>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</si>
  <si>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</si>
  <si>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</si>
  <si>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</si>
  <si>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</si>
  <si>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</si>
  <si>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</si>
  <si>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</si>
  <si>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</si>
  <si>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</si>
  <si>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</si>
  <si>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</si>
  <si>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</si>
  <si>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</si>
  <si>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</si>
  <si>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</si>
  <si>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</si>
  <si>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</si>
  <si>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</si>
  <si>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</si>
  <si>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</si>
  <si>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</si>
  <si>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</si>
  <si>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</si>
  <si>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</si>
  <si>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</si>
  <si>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</si>
  <si>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</si>
  <si>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</si>
  <si>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</si>
  <si>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</si>
  <si>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</si>
  <si>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</si>
  <si>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</si>
  <si>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</si>
  <si>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</si>
  <si>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</si>
  <si>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</si>
  <si>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</si>
  <si>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</si>
  <si>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</si>
  <si>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</si>
  <si>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</si>
  <si>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</si>
  <si>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</si>
  <si>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</si>
  <si>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</si>
  <si>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</si>
  <si>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</si>
  <si>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</si>
  <si>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</si>
  <si>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</si>
  <si>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</si>
  <si>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</si>
  <si>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</si>
  <si>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</si>
  <si>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</si>
  <si>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</si>
  <si>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</si>
  <si>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</si>
  <si>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</si>
  <si>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</si>
  <si>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</si>
  <si>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</si>
  <si>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</si>
  <si>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</si>
  <si>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</si>
  <si>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</si>
  <si>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</si>
  <si>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</si>
  <si>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</si>
  <si>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</si>
  <si>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</si>
  <si>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</si>
  <si>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</si>
  <si>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</si>
  <si>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</si>
  <si>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</si>
  <si>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</si>
  <si>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</si>
  <si>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</si>
  <si>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</si>
  <si>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</si>
  <si>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</si>
  <si>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</si>
  <si>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</si>
  <si>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</si>
  <si>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</si>
  <si>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</si>
  <si>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</si>
  <si>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</si>
  <si>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</si>
  <si>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</si>
  <si>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</si>
  <si>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</si>
  <si>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</si>
  <si>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</si>
  <si>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</si>
  <si>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</si>
  <si>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</si>
  <si>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</si>
  <si>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</si>
  <si>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</si>
  <si>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</si>
  <si>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</si>
  <si>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</si>
  <si>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</si>
  <si>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</si>
  <si>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</si>
  <si>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</si>
  <si>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</si>
  <si>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</si>
  <si>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</si>
  <si>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</si>
  <si>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</si>
  <si>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</si>
  <si>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</si>
  <si>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</si>
  <si>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</si>
  <si>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</si>
  <si>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</si>
  <si>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</si>
  <si>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</si>
  <si>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</si>
  <si>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</si>
  <si>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</si>
  <si>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</si>
  <si>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</si>
  <si>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</si>
  <si>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</si>
  <si>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</si>
  <si>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</si>
  <si>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</si>
  <si>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</si>
  <si>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</si>
  <si>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</si>
  <si>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</si>
  <si>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</si>
  <si>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</si>
  <si>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</si>
  <si>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</si>
  <si>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</si>
  <si>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</si>
  <si>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</si>
  <si>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</si>
  <si>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</si>
  <si>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</si>
  <si>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</si>
  <si>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</si>
  <si>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</si>
  <si>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</si>
  <si>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</si>
  <si>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</si>
  <si>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</si>
  <si>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</si>
  <si>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</si>
  <si>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</si>
  <si>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</si>
  <si>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</si>
  <si>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</si>
  <si>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</si>
  <si>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</si>
  <si>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</si>
  <si>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</si>
  <si>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</si>
  <si>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</si>
  <si>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</si>
  <si>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</si>
  <si>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</si>
  <si>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</si>
  <si>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</si>
  <si>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</si>
  <si>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</si>
  <si>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</si>
  <si>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</si>
  <si>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</si>
  <si>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</si>
  <si>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</si>
  <si>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</si>
  <si>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</si>
  <si>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</si>
  <si>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</si>
  <si>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</si>
  <si>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</si>
  <si>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</si>
  <si>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</si>
  <si>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</si>
  <si>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</si>
  <si>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</si>
  <si>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</si>
  <si>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</si>
  <si>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</si>
  <si>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</si>
  <si>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</si>
  <si>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</si>
  <si>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</si>
  <si>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</si>
  <si>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</si>
  <si>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</si>
  <si>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</si>
  <si>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</si>
  <si>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</si>
  <si>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</si>
  <si>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</si>
  <si>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</si>
  <si>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</si>
  <si>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</si>
  <si>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</si>
  <si>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</si>
  <si>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</si>
  <si>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</si>
  <si>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</si>
  <si>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</si>
  <si>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</si>
  <si>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</si>
  <si>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</si>
  <si>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</si>
  <si>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</si>
  <si>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</si>
  <si>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</si>
  <si>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</si>
  <si>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</si>
  <si>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</si>
  <si>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</si>
  <si>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</si>
  <si>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</si>
  <si>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</si>
  <si>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</si>
  <si>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</si>
  <si>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</si>
  <si>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</si>
  <si>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</si>
  <si>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</si>
  <si>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</si>
  <si>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</si>
  <si>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</si>
  <si>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</si>
  <si>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</si>
  <si>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</si>
  <si>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</si>
  <si>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</si>
  <si>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</si>
  <si>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</si>
  <si>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</si>
  <si>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</si>
  <si>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</si>
  <si>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</si>
  <si>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</si>
  <si>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</si>
  <si>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</si>
  <si>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</si>
  <si>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</si>
  <si>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</si>
  <si>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</si>
  <si>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</si>
  <si>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</si>
  <si>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</si>
  <si>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</si>
  <si>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</si>
  <si>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</si>
  <si>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</si>
  <si>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</si>
  <si>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</si>
  <si>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</si>
  <si>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</si>
  <si>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</si>
  <si>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</si>
  <si>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</si>
  <si>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</si>
  <si>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</si>
  <si>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</si>
  <si>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</si>
  <si>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</si>
  <si>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</si>
  <si>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</si>
  <si>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</si>
  <si>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</si>
  <si>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</si>
  <si>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</si>
  <si>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</si>
  <si>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</si>
  <si>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</si>
  <si>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</si>
  <si>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</si>
  <si>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</si>
  <si>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</si>
  <si>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</si>
  <si>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</si>
  <si>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</si>
  <si>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</si>
  <si>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</si>
  <si>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</si>
  <si>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</si>
  <si>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</si>
  <si>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</si>
  <si>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</si>
  <si>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</si>
  <si>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</si>
  <si>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</si>
  <si>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</si>
  <si>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</si>
  <si>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</si>
  <si>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</si>
  <si>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</si>
  <si>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</si>
  <si>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</si>
  <si>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</si>
  <si>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</si>
  <si>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</si>
  <si>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</si>
  <si>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</si>
  <si>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</si>
  <si>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</si>
  <si>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</si>
  <si>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</si>
  <si>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</si>
  <si>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</si>
  <si>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</si>
  <si>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</si>
  <si>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</si>
  <si>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</si>
  <si>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</si>
  <si>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</si>
  <si>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</si>
  <si>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</si>
  <si>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</si>
  <si>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</si>
  <si>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</si>
  <si>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</si>
  <si>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</si>
  <si>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</si>
  <si>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</si>
  <si>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</si>
  <si>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</si>
  <si>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</si>
  <si>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</si>
  <si>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</si>
  <si>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</si>
  <si>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</si>
  <si>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</si>
  <si>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</si>
  <si>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</si>
  <si>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</si>
  <si>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</si>
  <si>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</si>
  <si>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</si>
  <si>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</si>
  <si>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</si>
  <si>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</si>
  <si>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</si>
  <si>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</si>
  <si>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</si>
  <si>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</si>
  <si>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</si>
  <si>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</si>
  <si>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</si>
  <si>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</si>
  <si>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</si>
  <si>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</si>
  <si>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</si>
  <si>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</si>
  <si>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</si>
  <si>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</si>
  <si>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</si>
  <si>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</si>
  <si>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</si>
  <si>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</si>
  <si>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</si>
  <si>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</si>
  <si>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</si>
  <si>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</si>
  <si>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</si>
  <si>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</si>
  <si>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</si>
  <si>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</si>
  <si>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</si>
  <si>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</si>
  <si>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</si>
  <si>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</si>
  <si>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</si>
  <si>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</si>
  <si>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</si>
  <si>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</si>
  <si>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</si>
  <si>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</si>
  <si>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</si>
  <si>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</si>
  <si>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</si>
  <si>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</si>
  <si>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</si>
  <si>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</si>
  <si>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</si>
  <si>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</si>
  <si>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</si>
  <si>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</si>
  <si>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</si>
  <si>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</si>
  <si>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</si>
  <si>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</si>
  <si>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</si>
  <si>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</si>
  <si>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</si>
  <si>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</si>
  <si>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</si>
  <si>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</si>
  <si>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</si>
  <si>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</si>
  <si>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</si>
  <si>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</si>
  <si>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</si>
  <si>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</si>
  <si>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</si>
  <si>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</si>
  <si>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</si>
  <si>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</si>
  <si>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</si>
  <si>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</si>
  <si>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</si>
  <si>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</si>
  <si>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</si>
  <si>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</si>
  <si>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</si>
  <si>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</si>
  <si>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</si>
  <si>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</si>
  <si>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</si>
  <si>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</si>
  <si>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</si>
  <si>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</si>
  <si>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</si>
  <si>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</si>
  <si>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</si>
  <si>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</si>
  <si>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</si>
  <si>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</si>
  <si>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</si>
  <si>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</si>
  <si>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</si>
  <si>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</si>
  <si>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</si>
  <si>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</si>
  <si>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</si>
  <si>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</si>
  <si>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</si>
  <si>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</si>
  <si>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</si>
  <si>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</si>
  <si>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</si>
  <si>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</si>
  <si>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</si>
  <si>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</si>
  <si>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</si>
  <si>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</si>
  <si>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</si>
  <si>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</si>
  <si>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</si>
  <si>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</si>
  <si>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</si>
  <si>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</si>
  <si>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</si>
  <si>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</si>
  <si>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</si>
  <si>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</si>
  <si>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</si>
  <si>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</si>
  <si>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</si>
  <si>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</si>
  <si>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</si>
  <si>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</si>
  <si>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</si>
  <si>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</si>
  <si>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</si>
  <si>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</si>
  <si>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</si>
  <si>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</si>
  <si>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</si>
  <si>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</si>
  <si>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</si>
  <si>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</si>
  <si>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</si>
  <si>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</si>
  <si>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</si>
  <si>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</si>
  <si>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</si>
  <si>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</si>
  <si>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</si>
  <si>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</si>
  <si>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</si>
  <si>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</si>
  <si>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</si>
  <si>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</si>
  <si>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</si>
  <si>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</si>
  <si>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</si>
  <si>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</si>
  <si>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</si>
  <si>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</si>
  <si>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</si>
  <si>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</si>
  <si>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</si>
  <si>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</si>
  <si>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</si>
  <si>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</si>
  <si>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</si>
  <si>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</si>
  <si>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</si>
  <si>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</si>
  <si>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</si>
  <si>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</si>
  <si>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</si>
  <si>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</si>
  <si>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</si>
  <si>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</si>
  <si>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</si>
  <si>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</si>
  <si>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</si>
  <si>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</si>
  <si>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</si>
  <si>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</si>
  <si>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</si>
  <si>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</si>
  <si>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</si>
  <si>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</si>
  <si>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</si>
  <si>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</si>
  <si>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</si>
  <si>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</si>
  <si>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</si>
  <si>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</si>
  <si>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</si>
  <si>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</si>
  <si>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</si>
  <si>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</si>
  <si>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</si>
  <si>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</si>
  <si>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</si>
  <si>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</si>
  <si>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</si>
  <si>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</si>
  <si>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</si>
  <si>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</si>
  <si>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</si>
  <si>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</si>
  <si>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</si>
  <si>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</si>
  <si>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</si>
  <si>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</si>
  <si>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</si>
  <si>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</si>
  <si>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</si>
  <si>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</si>
  <si>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</si>
  <si>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</si>
  <si>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</si>
  <si>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</si>
  <si>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</si>
  <si>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</si>
  <si>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</si>
  <si>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</si>
  <si>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</si>
  <si>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</si>
  <si>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</si>
  <si>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</si>
  <si>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</si>
  <si>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</si>
  <si>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</si>
  <si>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</si>
  <si>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</si>
  <si>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</si>
  <si>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</si>
  <si>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</si>
  <si>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</si>
  <si>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</si>
  <si>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</si>
  <si>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</si>
  <si>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</si>
  <si>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</si>
  <si>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</si>
  <si>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</si>
  <si>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</si>
  <si>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</si>
  <si>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</si>
  <si>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</si>
  <si>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</si>
  <si>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</si>
  <si>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</si>
  <si>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</si>
  <si>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</si>
  <si>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</si>
  <si>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</si>
  <si>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</si>
  <si>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</si>
  <si>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</si>
  <si>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</si>
  <si>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</si>
  <si>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</si>
  <si>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</si>
  <si>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</si>
  <si>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</si>
  <si>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</si>
  <si>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</si>
  <si>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</si>
  <si>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</si>
  <si>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</si>
  <si>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</si>
  <si>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</si>
  <si>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</si>
  <si>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</si>
  <si>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</si>
  <si>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</si>
  <si>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</si>
  <si>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</si>
  <si>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</si>
  <si>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</si>
  <si>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</si>
  <si>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</si>
  <si>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</si>
  <si>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</si>
  <si>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</si>
  <si>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</si>
  <si>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</si>
  <si>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</si>
  <si>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</si>
  <si>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</si>
  <si>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</si>
  <si>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</si>
  <si>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</si>
  <si>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</si>
  <si>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</si>
  <si>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</si>
  <si>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</si>
  <si>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</si>
  <si>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</si>
  <si>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</si>
  <si>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</si>
  <si>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</si>
  <si>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</si>
  <si>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</si>
  <si>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</si>
  <si>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</si>
  <si>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</si>
  <si>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</si>
  <si>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</si>
  <si>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</si>
  <si>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</si>
  <si>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</si>
  <si>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</si>
  <si>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</si>
  <si>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</si>
  <si>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</si>
  <si>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</si>
  <si>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</si>
  <si>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</si>
  <si>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</si>
  <si>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</si>
  <si>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</si>
  <si>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</si>
  <si>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</si>
  <si>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</si>
  <si>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</si>
  <si>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</si>
  <si>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</si>
  <si>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</si>
  <si>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</si>
  <si>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</si>
  <si>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</si>
  <si>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</si>
  <si>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</si>
  <si>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</si>
  <si>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</si>
  <si>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</si>
  <si>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</si>
  <si>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</si>
  <si>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</si>
  <si>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</si>
  <si>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</si>
  <si>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</si>
  <si>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</si>
  <si>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</si>
  <si>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</si>
  <si>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</si>
  <si>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</si>
  <si>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</si>
  <si>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</si>
  <si>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</si>
  <si>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</si>
  <si>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</si>
  <si>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</si>
  <si>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</si>
  <si>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</si>
  <si>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</si>
  <si>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</si>
  <si>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</si>
  <si>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</si>
  <si>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</si>
  <si>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</si>
  <si>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</si>
  <si>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</si>
  <si>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</si>
  <si>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</si>
  <si>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</si>
  <si>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</si>
  <si>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</si>
  <si>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</si>
  <si>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</si>
  <si>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</si>
  <si>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</si>
  <si>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</si>
  <si>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</si>
  <si>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</si>
  <si>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</si>
  <si>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</si>
  <si>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</si>
  <si>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</si>
  <si>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</si>
  <si>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</si>
  <si>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</si>
  <si>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</si>
  <si>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</si>
  <si>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</si>
  <si>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</si>
  <si>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</si>
  <si>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</si>
  <si>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</si>
  <si>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</si>
  <si>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</si>
  <si>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</si>
  <si>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</si>
  <si>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</si>
  <si>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</si>
  <si>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</si>
  <si>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</si>
  <si>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</si>
  <si>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</si>
  <si>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</si>
  <si>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</si>
  <si>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</si>
  <si>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</si>
  <si>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</si>
  <si>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</si>
  <si>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</si>
  <si>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</si>
  <si>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</si>
  <si>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</si>
  <si>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</si>
  <si>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</si>
  <si>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</si>
  <si>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</si>
  <si>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</si>
  <si>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</si>
  <si>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</si>
  <si>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</si>
  <si>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</si>
  <si>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</si>
  <si>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</si>
  <si>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</si>
  <si>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</si>
  <si>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</si>
  <si>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</si>
  <si>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</si>
  <si>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</si>
  <si>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</si>
  <si>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</si>
  <si>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</si>
  <si>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</si>
  <si>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</si>
  <si>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</si>
  <si>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</si>
  <si>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</si>
  <si>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</si>
  <si>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</si>
  <si>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</si>
  <si>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</si>
  <si>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</si>
  <si>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</si>
  <si>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</si>
  <si>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</si>
  <si>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</si>
  <si>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</si>
  <si>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</si>
  <si>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</si>
  <si>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</si>
  <si>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</si>
  <si>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</si>
  <si>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</si>
  <si>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</si>
  <si>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</si>
  <si>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</si>
  <si>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</si>
  <si>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</si>
  <si>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</si>
  <si>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</si>
  <si>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</si>
  <si>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</si>
  <si>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</si>
  <si>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</si>
  <si>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</si>
  <si>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</si>
  <si>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</si>
  <si>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</si>
  <si>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</si>
  <si>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</si>
  <si>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</si>
  <si>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</si>
  <si>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</si>
  <si>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</si>
  <si>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</si>
  <si>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</si>
  <si>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</si>
  <si>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</si>
  <si>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</si>
  <si>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</si>
  <si>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</si>
  <si>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</si>
  <si>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</si>
  <si>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</si>
  <si>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</si>
  <si>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</si>
  <si>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</si>
  <si>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</si>
  <si>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</si>
  <si>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</si>
  <si>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</si>
  <si>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</si>
  <si>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</si>
  <si>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</si>
  <si>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</si>
  <si>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</si>
  <si>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</si>
  <si>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</si>
  <si>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</si>
  <si>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</si>
  <si>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</si>
  <si>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</si>
  <si>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</si>
  <si>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</si>
  <si>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</si>
  <si>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</si>
  <si>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</si>
  <si>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</si>
  <si>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</si>
  <si>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</si>
  <si>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</si>
  <si>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</si>
  <si>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</si>
  <si>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</si>
  <si>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</si>
  <si>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</si>
  <si>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</si>
  <si>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</si>
  <si>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</si>
  <si>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</si>
  <si>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</si>
  <si>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</si>
  <si>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</si>
  <si>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</si>
  <si>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</si>
  <si>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</si>
  <si>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</si>
  <si>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</si>
  <si>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</si>
  <si>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</si>
  <si>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</si>
  <si>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</si>
  <si>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</si>
  <si>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</si>
  <si>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</si>
  <si>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</si>
  <si>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</si>
  <si>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</si>
  <si>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</si>
  <si>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</si>
  <si>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</si>
  <si>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</si>
  <si>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</si>
  <si>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</si>
  <si>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</si>
  <si>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</si>
  <si>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</si>
  <si>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</si>
  <si>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</si>
  <si>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</si>
  <si>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</si>
  <si>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</si>
  <si>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</si>
  <si>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</si>
  <si>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</si>
  <si>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</si>
  <si>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</si>
  <si>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</si>
  <si>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</si>
  <si>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</si>
  <si>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</si>
  <si>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</si>
  <si>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</si>
  <si>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</si>
  <si>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</si>
  <si>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</si>
  <si>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</si>
  <si>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</si>
  <si>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</si>
  <si>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</si>
  <si>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</si>
  <si>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</si>
  <si>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</si>
  <si>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</si>
  <si>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</si>
  <si>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</si>
  <si>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</si>
  <si>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</si>
  <si>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</si>
  <si>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</si>
  <si>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</si>
  <si>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</si>
  <si>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</si>
  <si>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</si>
  <si>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</si>
  <si>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</si>
  <si>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</si>
  <si>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</si>
  <si>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</si>
  <si>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</si>
  <si>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</si>
  <si>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</si>
  <si>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</si>
  <si>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</si>
  <si>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</si>
  <si>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</si>
  <si>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</si>
  <si>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</si>
  <si>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</si>
  <si>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</si>
  <si>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</si>
  <si>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</si>
  <si>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</si>
  <si>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</si>
  <si>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</si>
  <si>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</si>
  <si>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</si>
  <si>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</si>
  <si>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</si>
  <si>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</si>
  <si>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</si>
  <si>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</si>
  <si>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</si>
  <si>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</si>
  <si>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</si>
  <si>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</si>
  <si>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</si>
  <si>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</si>
  <si>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</si>
  <si>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</si>
  <si>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</si>
  <si>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</si>
  <si>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</si>
  <si>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</si>
  <si>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</si>
  <si>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</si>
  <si>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</si>
  <si>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</si>
  <si>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</si>
  <si>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</si>
  <si>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</si>
  <si>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</si>
  <si>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</si>
  <si>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</si>
  <si>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</si>
  <si>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</si>
  <si>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</si>
  <si>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</si>
  <si>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</si>
  <si>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</si>
  <si>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</si>
  <si>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</si>
  <si>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</si>
  <si>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</si>
  <si>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</si>
  <si>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</si>
  <si>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</si>
  <si>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</si>
  <si>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</si>
  <si>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</si>
  <si>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</si>
  <si>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</si>
  <si>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</si>
  <si>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</si>
  <si>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</si>
  <si>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</si>
  <si>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</si>
  <si>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</si>
  <si>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</si>
  <si>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</si>
  <si>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</si>
  <si>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</si>
  <si>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</si>
  <si>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</si>
  <si>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</si>
  <si>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</si>
  <si>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</si>
  <si>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</si>
  <si>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</si>
  <si>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</si>
  <si>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</si>
  <si>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</si>
  <si>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</si>
  <si>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</si>
  <si>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</si>
  <si>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</si>
  <si>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</si>
  <si>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</si>
  <si>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</si>
  <si>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</si>
  <si>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</si>
  <si>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</si>
  <si>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</si>
  <si>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</si>
  <si>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</si>
  <si>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</si>
  <si>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</si>
  <si>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</si>
  <si>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</si>
  <si>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</si>
  <si>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</si>
  <si>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</si>
  <si>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</si>
  <si>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</si>
  <si>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</si>
  <si>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</si>
  <si>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</si>
  <si>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</si>
  <si>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</si>
  <si>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</si>
  <si>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</si>
  <si>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</si>
  <si>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</si>
  <si>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</si>
  <si>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</si>
  <si>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</si>
  <si>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</si>
  <si>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</si>
  <si>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</si>
  <si>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</si>
  <si>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</si>
  <si>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</si>
  <si>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</si>
  <si>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</si>
  <si>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</si>
  <si>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</si>
  <si>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</si>
  <si>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</si>
  <si>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</si>
  <si>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</si>
  <si>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</si>
  <si>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</si>
  <si>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</si>
  <si>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</si>
  <si>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</si>
  <si>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</si>
  <si>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</si>
  <si>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</si>
  <si>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</si>
  <si>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</si>
  <si>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</si>
  <si>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</si>
  <si>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</si>
  <si>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</si>
  <si>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</si>
  <si>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</si>
  <si>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</si>
  <si>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</si>
  <si>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</si>
  <si>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</si>
  <si>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</si>
  <si>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</si>
  <si>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</si>
  <si>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</si>
  <si>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</si>
  <si>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</si>
  <si>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</si>
  <si>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</si>
  <si>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</si>
  <si>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</si>
  <si>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</si>
  <si>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</si>
  <si>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</si>
  <si>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</si>
  <si>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</si>
  <si>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</si>
  <si>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</si>
  <si>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</si>
  <si>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</si>
  <si>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</si>
  <si>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</si>
  <si>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</si>
  <si>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</si>
  <si>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</si>
  <si>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</si>
  <si>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</si>
  <si>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</si>
  <si>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</si>
  <si>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</si>
  <si>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</si>
  <si>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</si>
  <si>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</si>
  <si>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</si>
  <si>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</si>
  <si>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</si>
  <si>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</si>
  <si>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</si>
  <si>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</si>
  <si>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</si>
  <si>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</si>
  <si>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</si>
  <si>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</si>
  <si>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</si>
  <si>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</si>
  <si>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</si>
  <si>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</si>
  <si>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</si>
  <si>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</si>
  <si>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</si>
  <si>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</si>
  <si>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</si>
  <si>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</si>
  <si>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</si>
  <si>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</si>
  <si>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</si>
  <si>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</si>
  <si>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</si>
  <si>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</si>
  <si>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</si>
  <si>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</si>
  <si>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</si>
  <si>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</si>
  <si>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</si>
  <si>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</si>
  <si>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</si>
  <si>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</si>
  <si>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</si>
  <si>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</si>
  <si>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</si>
  <si>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</si>
  <si>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</si>
  <si>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</si>
  <si>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</si>
  <si>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</si>
  <si>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</si>
  <si>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</si>
  <si>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</si>
  <si>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</si>
  <si>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</si>
  <si>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</si>
  <si>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</si>
  <si>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</si>
  <si>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</si>
  <si>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</si>
  <si>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</si>
  <si>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</si>
  <si>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</si>
  <si>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</si>
  <si>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</si>
  <si>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</si>
  <si>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</si>
  <si>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</si>
  <si>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</si>
  <si>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</si>
  <si>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</si>
  <si>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</si>
  <si>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</si>
  <si>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</si>
  <si>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</si>
  <si>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</si>
  <si>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</si>
  <si>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</si>
  <si>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</si>
  <si>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</si>
  <si>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</si>
  <si>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</si>
  <si>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</si>
  <si>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</si>
  <si>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</si>
  <si>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</si>
  <si>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</si>
  <si>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</si>
  <si>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</si>
  <si>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</si>
  <si>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</si>
  <si>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</si>
  <si>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</si>
  <si>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</si>
  <si>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</si>
  <si>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</si>
  <si>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</si>
  <si>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</si>
  <si>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</si>
  <si>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</si>
  <si>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</si>
  <si>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</si>
  <si>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</si>
  <si>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</si>
  <si>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</si>
  <si>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</si>
  <si>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</si>
  <si>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</si>
  <si>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</si>
  <si>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</si>
  <si>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</si>
  <si>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</si>
  <si>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</si>
  <si>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</si>
  <si>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</si>
  <si>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</si>
  <si>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</si>
  <si>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</si>
  <si>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</si>
  <si>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</si>
  <si>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</si>
  <si>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</si>
  <si>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</si>
  <si>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</si>
  <si>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</si>
  <si>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</si>
  <si>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</si>
  <si>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</si>
  <si>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</si>
  <si>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</si>
  <si>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</si>
  <si>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</si>
  <si>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</si>
  <si>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</si>
  <si>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</si>
  <si>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</si>
  <si>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</si>
  <si>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</si>
  <si>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</si>
  <si>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</si>
  <si>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</si>
  <si>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</si>
  <si>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</si>
  <si>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</si>
  <si>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</si>
  <si>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</si>
  <si>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</si>
  <si>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</si>
  <si>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</si>
  <si>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</si>
  <si>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</si>
  <si>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</si>
  <si>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</si>
  <si>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</si>
  <si>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</si>
  <si>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</si>
  <si>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</si>
  <si>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</si>
  <si>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</si>
  <si>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</si>
  <si>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</si>
  <si>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</si>
  <si>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</si>
  <si>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</si>
  <si>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</si>
  <si>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</si>
  <si>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</si>
  <si>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</si>
  <si>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</si>
  <si>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</si>
  <si>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</si>
  <si>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</si>
  <si>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</si>
  <si>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</si>
  <si>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</si>
  <si>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</si>
  <si>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</si>
  <si>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</si>
  <si>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</si>
  <si>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</si>
  <si>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</si>
  <si>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</si>
  <si>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</si>
  <si>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</si>
  <si>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</si>
  <si>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</si>
  <si>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</si>
  <si>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</si>
  <si>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</si>
  <si>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</si>
  <si>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</si>
  <si>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</si>
  <si>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</si>
  <si>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</si>
  <si>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</si>
  <si>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</si>
  <si>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</si>
  <si>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</si>
  <si>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</si>
  <si>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</si>
  <si>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</si>
  <si>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</si>
  <si>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</si>
  <si>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</si>
  <si>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</si>
  <si>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</si>
  <si>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</si>
  <si>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</si>
  <si>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</si>
  <si>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</si>
  <si>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</si>
  <si>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</si>
  <si>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</si>
  <si>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</si>
  <si>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</si>
  <si>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</si>
  <si>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</si>
  <si>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</si>
  <si>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</si>
  <si>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</si>
  <si>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</si>
  <si>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</si>
  <si>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</si>
  <si>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</si>
  <si>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</si>
  <si>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</si>
  <si>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</si>
  <si>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</si>
  <si>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</si>
  <si>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</si>
  <si>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</si>
  <si>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</si>
  <si>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</si>
  <si>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</si>
  <si>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</si>
  <si>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</si>
  <si>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</si>
  <si>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</si>
  <si>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</si>
  <si>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</si>
  <si>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</si>
  <si>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</si>
  <si>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</si>
  <si>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</si>
  <si>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</si>
  <si>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</si>
  <si>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</si>
  <si>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</si>
  <si>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</si>
  <si>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</si>
  <si>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</si>
  <si>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</si>
  <si>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</si>
  <si>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</si>
  <si>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</si>
  <si>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</si>
  <si>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</si>
  <si>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</si>
  <si>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</si>
  <si>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</si>
  <si>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</si>
  <si>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</si>
  <si>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</si>
  <si>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</si>
  <si>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</si>
  <si>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</si>
  <si>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</si>
  <si>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</si>
  <si>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</si>
  <si>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</si>
  <si>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</si>
  <si>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</si>
  <si>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</si>
  <si>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</si>
  <si>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</si>
  <si>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</si>
  <si>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</si>
  <si>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</si>
  <si>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</si>
  <si>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</si>
  <si>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</si>
  <si>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</si>
  <si>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</si>
  <si>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</si>
  <si>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</si>
  <si>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</si>
  <si>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</si>
  <si>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</si>
  <si>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</si>
  <si>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</si>
  <si>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</si>
  <si>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</si>
  <si>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</si>
  <si>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</si>
  <si>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</si>
  <si>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</si>
  <si>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</si>
  <si>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</si>
  <si>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</si>
  <si>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</si>
  <si>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</si>
  <si>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</si>
  <si>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</si>
  <si>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</si>
  <si>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</si>
  <si>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</si>
  <si>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</si>
  <si>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</si>
  <si>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</si>
  <si>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</si>
  <si>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</si>
  <si>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</si>
  <si>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</si>
  <si>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</si>
  <si>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</si>
  <si>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</si>
  <si>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</si>
  <si>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</si>
  <si>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</si>
  <si>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</si>
  <si>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</si>
  <si>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</si>
  <si>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</si>
  <si>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</si>
  <si>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</si>
  <si>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</si>
  <si>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</si>
  <si>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</si>
  <si>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</si>
  <si>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</si>
  <si>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</si>
  <si>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</si>
  <si>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</si>
  <si>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</si>
  <si>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</si>
  <si>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</si>
  <si>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</si>
  <si>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</si>
  <si>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</si>
  <si>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</si>
  <si>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</si>
  <si>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</si>
  <si>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</si>
  <si>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</si>
  <si>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</si>
  <si>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</si>
  <si>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</si>
  <si>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</si>
  <si>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</si>
  <si>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</si>
  <si>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</si>
  <si>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</si>
  <si>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</si>
  <si>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</si>
  <si>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</si>
  <si>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</si>
  <si>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</si>
  <si>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</si>
  <si>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</si>
  <si>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</si>
  <si>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</si>
  <si>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</si>
  <si>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</si>
  <si>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</si>
  <si>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</si>
  <si>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</si>
  <si>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</si>
  <si>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</si>
  <si>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</si>
  <si>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</si>
  <si>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</si>
  <si>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</si>
  <si>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</si>
  <si>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</si>
  <si>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</si>
  <si>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</si>
  <si>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</si>
  <si>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</si>
  <si>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</si>
  <si>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</si>
  <si>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</si>
  <si>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</si>
  <si>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</si>
  <si>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</si>
  <si>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</si>
  <si>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</si>
  <si>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</si>
  <si>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</si>
  <si>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</si>
  <si>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</si>
  <si>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</si>
  <si>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</si>
  <si>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</si>
  <si>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</si>
  <si>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</si>
  <si>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</si>
  <si>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</si>
  <si>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</si>
  <si>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</si>
  <si>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</si>
  <si>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</si>
  <si>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</si>
  <si>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</si>
  <si>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</si>
  <si>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</si>
  <si>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</si>
  <si>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</si>
  <si>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</si>
  <si>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</si>
  <si>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</si>
  <si>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</si>
  <si>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</si>
  <si>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</si>
  <si>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</si>
  <si>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</si>
  <si>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</si>
  <si>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</si>
  <si>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</si>
  <si>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</si>
  <si>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</si>
  <si>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</si>
  <si>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</si>
  <si>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</si>
  <si>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</si>
  <si>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</si>
  <si>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</si>
  <si>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</si>
  <si>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</si>
  <si>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</si>
  <si>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</si>
  <si>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</si>
  <si>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</si>
  <si>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</si>
  <si>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</si>
  <si>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</si>
  <si>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</si>
  <si>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</si>
  <si>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</si>
  <si>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</si>
  <si>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</si>
  <si>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</si>
  <si>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</si>
  <si>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</si>
  <si>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</si>
  <si>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</si>
  <si>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</si>
  <si>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</si>
  <si>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</si>
  <si>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</si>
  <si>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</si>
  <si>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</si>
  <si>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</si>
  <si>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</si>
  <si>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</si>
  <si>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</si>
  <si>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</si>
  <si>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</si>
  <si>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</si>
  <si>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</si>
  <si>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</si>
  <si>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</si>
  <si>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</si>
  <si>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</si>
  <si>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</si>
  <si>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</si>
  <si>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</si>
  <si>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</si>
  <si>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</si>
  <si>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</si>
  <si>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</si>
  <si>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</si>
  <si>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</si>
  <si>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</si>
  <si>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</si>
  <si>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</si>
  <si>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</si>
  <si>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</si>
  <si>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</si>
  <si>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</si>
  <si>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</si>
  <si>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</si>
  <si>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</si>
  <si>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</si>
  <si>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</si>
  <si>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</si>
  <si>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</si>
  <si>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</si>
  <si>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</si>
  <si>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</si>
  <si>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</si>
  <si>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</si>
  <si>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</si>
  <si>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</si>
  <si>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</si>
  <si>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</si>
  <si>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</si>
  <si>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</si>
  <si>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</si>
  <si>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</si>
  <si>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</si>
  <si>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</si>
  <si>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</si>
  <si>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</si>
  <si>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</si>
  <si>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</si>
  <si>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</si>
  <si>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</si>
  <si>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</si>
  <si>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</si>
  <si>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</si>
  <si>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</si>
  <si>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</si>
  <si>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</si>
  <si>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</si>
  <si>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</si>
  <si>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</si>
  <si>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</si>
  <si>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</si>
  <si>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</si>
  <si>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</si>
  <si>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</si>
  <si>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</si>
  <si>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</si>
  <si>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</si>
  <si>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</si>
  <si>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</si>
  <si>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</si>
  <si>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</si>
  <si>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</si>
  <si>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</si>
  <si>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</si>
  <si>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</si>
  <si>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</si>
  <si>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</si>
  <si>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</si>
  <si>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</si>
  <si>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</si>
  <si>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</si>
  <si>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</si>
  <si>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</si>
  <si>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</si>
  <si>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</si>
  <si>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</si>
  <si>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</si>
  <si>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</si>
  <si>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</si>
  <si>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</si>
  <si>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</si>
  <si>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</si>
  <si>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</si>
  <si>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</si>
  <si>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</si>
  <si>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</si>
  <si>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</si>
  <si>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</si>
  <si>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</si>
  <si>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</si>
  <si>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</si>
  <si>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</si>
  <si>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</si>
  <si>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</si>
  <si>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</si>
  <si>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</si>
  <si>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</si>
  <si>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</si>
  <si>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</si>
  <si>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</si>
  <si>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</si>
  <si>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</si>
  <si>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</si>
  <si>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</si>
  <si>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</si>
  <si>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</si>
  <si>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</si>
  <si>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</si>
  <si>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</si>
  <si>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</si>
  <si>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</si>
  <si>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</si>
  <si>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</si>
  <si>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</si>
  <si>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</si>
  <si>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</si>
  <si>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</si>
  <si>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</si>
  <si>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</si>
  <si>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</si>
  <si>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</si>
  <si>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</si>
  <si>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</si>
  <si>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</si>
  <si>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</si>
  <si>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</si>
  <si>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</si>
  <si>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</si>
  <si>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</si>
  <si>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</si>
  <si>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</si>
  <si>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</si>
  <si>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</si>
  <si>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</si>
  <si>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</si>
  <si>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</si>
  <si>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</si>
  <si>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</si>
  <si>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</si>
  <si>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</si>
  <si>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</si>
  <si>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</si>
  <si>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</si>
  <si>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</si>
  <si>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</si>
  <si>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</si>
  <si>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</si>
  <si>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</si>
  <si>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</si>
  <si>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</si>
  <si>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</si>
  <si>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</si>
  <si>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</si>
  <si>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</si>
  <si>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</si>
  <si>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</si>
  <si>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</si>
  <si>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</si>
  <si>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</si>
  <si>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</si>
  <si>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</si>
  <si>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</si>
  <si>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</si>
  <si>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</si>
  <si>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</si>
  <si>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</si>
  <si>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</si>
  <si>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</si>
  <si>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</si>
  <si>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</si>
  <si>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</si>
  <si>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</si>
  <si>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</si>
  <si>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</si>
  <si>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</si>
  <si>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</si>
  <si>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</si>
  <si>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</si>
  <si>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</si>
  <si>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</si>
  <si>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</si>
  <si>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</si>
  <si>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</si>
  <si>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</si>
  <si>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</si>
  <si>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</si>
  <si>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</si>
  <si>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</si>
  <si>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</si>
  <si>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</si>
  <si>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</si>
  <si>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</si>
  <si>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</si>
  <si>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</si>
  <si>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</si>
  <si>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</si>
  <si>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</si>
  <si>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</si>
  <si>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</si>
  <si>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</si>
  <si>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</si>
  <si>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</si>
  <si>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</si>
  <si>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</si>
  <si>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</si>
  <si>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</si>
  <si>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</si>
  <si>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</si>
  <si>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</si>
  <si>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</si>
  <si>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</si>
  <si>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</si>
  <si>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</si>
  <si>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</si>
  <si>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</si>
  <si>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</si>
  <si>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</si>
  <si>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</si>
  <si>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</si>
  <si>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</si>
  <si>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</si>
  <si>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</si>
  <si>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</si>
  <si>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</si>
  <si>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</si>
  <si>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</si>
  <si>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</si>
  <si>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</si>
  <si>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</si>
  <si>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</si>
  <si>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</si>
  <si>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</si>
  <si>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</si>
  <si>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</si>
  <si>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</si>
  <si>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</si>
  <si>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</si>
  <si>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</si>
  <si>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</si>
  <si>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</si>
  <si>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</si>
  <si>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</si>
  <si>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</si>
  <si>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</si>
  <si>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</si>
  <si>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</si>
  <si>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</si>
  <si>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</si>
  <si>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</si>
  <si>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</si>
  <si>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</si>
  <si>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</si>
  <si>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</si>
  <si>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</si>
  <si>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</si>
  <si>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</si>
  <si>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</si>
  <si>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</si>
  <si>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</si>
  <si>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</si>
  <si>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</si>
  <si>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</si>
  <si>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</si>
  <si>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</si>
  <si>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</si>
  <si>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</si>
  <si>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</si>
  <si>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</si>
  <si>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</si>
  <si>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</si>
  <si>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</si>
  <si>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</si>
  <si>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</si>
  <si>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</si>
  <si>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</si>
  <si>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</si>
  <si>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</si>
  <si>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</si>
  <si>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</si>
  <si>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</si>
  <si>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</si>
  <si>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</si>
  <si>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</si>
  <si>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</si>
  <si>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</si>
  <si>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</si>
  <si>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</si>
  <si>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</si>
  <si>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</si>
  <si>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</si>
  <si>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</si>
  <si>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</si>
  <si>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</si>
  <si>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</si>
  <si>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</si>
  <si>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</si>
  <si>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</si>
  <si>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</si>
  <si>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</si>
  <si>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</si>
  <si>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</si>
  <si>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</si>
  <si>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</si>
  <si>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</si>
  <si>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</si>
  <si>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</si>
  <si>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</si>
  <si>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</si>
  <si>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</si>
  <si>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</si>
  <si>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</si>
  <si>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</si>
  <si>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</si>
  <si>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</si>
  <si>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</si>
  <si>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</si>
  <si>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</si>
  <si>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</si>
  <si>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</si>
  <si>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</si>
  <si>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</si>
  <si>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</si>
  <si>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</si>
  <si>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</si>
  <si>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</si>
  <si>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</si>
  <si>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</si>
  <si>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</si>
  <si>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</si>
  <si>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</si>
  <si>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</si>
  <si>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</si>
  <si>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</si>
  <si>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</si>
  <si>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</si>
  <si>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</si>
  <si>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</si>
  <si>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</si>
  <si>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</si>
  <si>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</si>
  <si>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</si>
  <si>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</si>
  <si>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</si>
  <si>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</si>
  <si>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</si>
  <si>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</si>
  <si>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</si>
  <si>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</si>
  <si>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</si>
  <si>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</si>
  <si>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</si>
  <si>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</si>
  <si>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</si>
  <si>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</si>
  <si>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</si>
  <si>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</si>
  <si>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</si>
  <si>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</si>
  <si>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</si>
  <si>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</si>
  <si>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</si>
  <si>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</si>
  <si>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</si>
  <si>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</si>
  <si>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</si>
  <si>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</si>
  <si>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</si>
  <si>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</si>
  <si>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</si>
  <si>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</si>
  <si>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</si>
  <si>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</si>
  <si>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</si>
  <si>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</si>
  <si>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</si>
  <si>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</si>
  <si>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</si>
  <si>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</si>
  <si>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</si>
  <si>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</si>
  <si>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</si>
  <si>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</si>
  <si>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</si>
  <si>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</si>
  <si>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</si>
  <si>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</si>
  <si>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</si>
  <si>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</si>
  <si>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</si>
  <si>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</si>
  <si>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</si>
  <si>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</si>
  <si>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</si>
  <si>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</si>
  <si>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</si>
  <si>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</si>
  <si>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</si>
  <si>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</si>
  <si>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</si>
  <si>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</si>
  <si>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</si>
  <si>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</si>
  <si>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</si>
  <si>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</si>
  <si>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</si>
  <si>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</si>
  <si>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</si>
  <si>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</si>
  <si>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</si>
  <si>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</si>
  <si>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</si>
  <si>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</si>
  <si>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</si>
  <si>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</si>
  <si>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</si>
  <si>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</si>
  <si>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</si>
  <si>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</si>
  <si>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</si>
  <si>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</si>
  <si>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</si>
  <si>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</si>
  <si>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</si>
  <si>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</si>
  <si>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</si>
  <si>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</si>
  <si>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</si>
  <si>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</si>
  <si>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</si>
  <si>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</si>
  <si>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</si>
  <si>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</si>
  <si>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</si>
  <si>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</si>
  <si>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</si>
  <si>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</si>
  <si>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</si>
  <si>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</si>
  <si>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</si>
  <si>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</si>
  <si>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</si>
  <si>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</si>
  <si>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</si>
  <si>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</si>
  <si>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</si>
  <si>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</si>
  <si>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</si>
  <si>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</si>
  <si>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</si>
  <si>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</si>
  <si>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</si>
  <si>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</si>
  <si>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</si>
  <si>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</si>
  <si>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</si>
  <si>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</si>
  <si>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</si>
  <si>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</si>
  <si>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</si>
  <si>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</si>
  <si>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</si>
  <si>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</si>
  <si>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</si>
  <si>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</si>
  <si>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</si>
  <si>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</si>
  <si>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</si>
  <si>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</si>
  <si>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</si>
  <si>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</si>
  <si>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</si>
  <si>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</si>
  <si>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</si>
  <si>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</si>
  <si>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</si>
  <si>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</si>
  <si>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</si>
  <si>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</si>
  <si>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</si>
  <si>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</si>
  <si>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</si>
  <si>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</si>
  <si>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</si>
  <si>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</si>
  <si>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</si>
  <si>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</si>
  <si>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</si>
  <si>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</si>
  <si>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</si>
  <si>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</si>
  <si>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</si>
  <si>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</si>
  <si>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</si>
  <si>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</si>
  <si>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</si>
  <si>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</si>
  <si>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</si>
  <si>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</si>
  <si>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</si>
  <si>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</si>
  <si>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</si>
  <si>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</si>
  <si>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</si>
  <si>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</si>
  <si>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</si>
  <si>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</si>
  <si>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</si>
  <si>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</si>
  <si>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</si>
  <si>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</si>
  <si>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</si>
  <si>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</si>
  <si>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</si>
  <si>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</si>
  <si>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</si>
  <si>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</si>
  <si>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</si>
  <si>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</si>
  <si>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</si>
  <si>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</si>
  <si>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</si>
  <si>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</si>
  <si>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</si>
  <si>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</si>
  <si>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</si>
  <si>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</si>
  <si>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</si>
  <si>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</si>
  <si>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</si>
  <si>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</si>
  <si>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</si>
  <si>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</si>
  <si>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</si>
  <si>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</si>
  <si>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</si>
  <si>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</si>
  <si>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</si>
  <si>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</si>
  <si>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</si>
  <si>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</si>
  <si>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</si>
  <si>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</si>
  <si>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</si>
  <si>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</si>
  <si>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</si>
  <si>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</si>
  <si>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</si>
  <si>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</si>
  <si>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</si>
  <si>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</si>
  <si>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</si>
  <si>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</si>
  <si>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</si>
  <si>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</si>
  <si>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</si>
  <si>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</si>
  <si>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</si>
  <si>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</si>
  <si>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</si>
  <si>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</si>
  <si>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</si>
  <si>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</si>
  <si>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</si>
  <si>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</si>
  <si>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</si>
  <si>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</si>
  <si>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</si>
  <si>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</si>
  <si>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</si>
  <si>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</si>
  <si>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</si>
  <si>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</si>
  <si>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</si>
  <si>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</si>
  <si>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</si>
  <si>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</si>
  <si>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</si>
  <si>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</si>
  <si>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</si>
  <si>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</si>
  <si>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</si>
  <si>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</si>
  <si>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</si>
  <si>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</si>
  <si>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</si>
  <si>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</si>
  <si>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</si>
  <si>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</si>
  <si>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</si>
  <si>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</si>
  <si>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</si>
  <si>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</si>
  <si>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</si>
  <si>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</si>
  <si>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</si>
  <si>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</si>
  <si>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</si>
  <si>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</si>
  <si>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</si>
  <si>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</si>
  <si>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</si>
  <si>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</si>
  <si>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</si>
  <si>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</si>
  <si>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</si>
  <si>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</si>
  <si>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</si>
  <si>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</si>
  <si>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</si>
  <si>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</si>
  <si>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</si>
  <si>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</si>
  <si>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</si>
  <si>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</si>
  <si>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</si>
  <si>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</si>
  <si>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</si>
  <si>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</si>
  <si>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</si>
  <si>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</si>
  <si>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</si>
  <si>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</si>
  <si>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</si>
  <si>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</si>
  <si>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</si>
  <si>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</si>
  <si>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</si>
  <si>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</si>
  <si>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</si>
  <si>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</si>
  <si>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</si>
  <si>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</si>
  <si>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</si>
  <si>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</si>
  <si>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</si>
  <si>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</si>
  <si>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</si>
  <si>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</si>
  <si>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</si>
  <si>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</si>
  <si>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</si>
  <si>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</si>
  <si>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</si>
  <si>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</si>
  <si>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</si>
  <si>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</si>
  <si>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</si>
  <si>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</si>
  <si>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</si>
  <si>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</si>
  <si>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</si>
  <si>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</si>
  <si>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</si>
  <si>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</si>
  <si>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</si>
  <si>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</si>
  <si>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</si>
  <si>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</si>
  <si>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</si>
  <si>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</si>
  <si>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</si>
  <si>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</si>
  <si>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</si>
  <si>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</si>
  <si>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</si>
  <si>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</si>
  <si>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</si>
  <si>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</si>
  <si>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</si>
  <si>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</si>
  <si>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</si>
  <si>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</si>
  <si>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</si>
  <si>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</si>
  <si>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</si>
  <si>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</si>
  <si>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</si>
  <si>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</si>
  <si>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</si>
  <si>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</si>
  <si>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</si>
  <si>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</si>
  <si>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</si>
  <si>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</si>
  <si>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</si>
  <si>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</si>
  <si>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</si>
  <si>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</si>
  <si>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</si>
  <si>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</si>
  <si>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</si>
  <si>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</si>
  <si>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</si>
  <si>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</si>
  <si>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</si>
  <si>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</si>
  <si>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</si>
  <si>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</si>
  <si>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</si>
  <si>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</si>
  <si>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</si>
  <si>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</si>
  <si>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</si>
  <si>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</si>
  <si>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</si>
  <si>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</si>
  <si>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</si>
  <si>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</si>
  <si>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</si>
  <si>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</si>
  <si>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</si>
  <si>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</si>
  <si>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</si>
  <si>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</si>
  <si>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</si>
  <si>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</si>
  <si>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</si>
  <si>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</si>
  <si>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</si>
  <si>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</si>
  <si>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</si>
  <si>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</si>
  <si>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</si>
  <si>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</si>
  <si>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</si>
  <si>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</si>
  <si>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</si>
  <si>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</si>
  <si>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</si>
  <si>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</si>
  <si>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</si>
  <si>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</si>
  <si>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</si>
  <si>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</si>
  <si>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</si>
  <si>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</si>
  <si>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</si>
  <si>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</si>
  <si>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</si>
  <si>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</si>
  <si>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</si>
  <si>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</si>
  <si>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</si>
  <si>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</si>
  <si>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</si>
  <si>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</si>
  <si>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</si>
  <si>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</si>
  <si>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</si>
  <si>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</si>
  <si>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</si>
  <si>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</si>
  <si>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</si>
  <si>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</si>
  <si>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</si>
  <si>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</si>
  <si>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</si>
  <si>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</si>
  <si>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</si>
  <si>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</si>
  <si>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</si>
  <si>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</si>
  <si>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</si>
  <si>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</si>
  <si>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</si>
  <si>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</si>
  <si>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</si>
  <si>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</si>
  <si>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</si>
  <si>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</si>
  <si>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</si>
  <si>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</si>
  <si>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</si>
  <si>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</si>
  <si>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</si>
  <si>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</si>
  <si>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</si>
  <si>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</si>
  <si>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</si>
  <si>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</si>
  <si>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</si>
  <si>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</si>
  <si>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</si>
  <si>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</si>
  <si>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</si>
  <si>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</si>
  <si>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</si>
  <si>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</si>
  <si>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</si>
  <si>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</si>
  <si>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</si>
  <si>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</si>
  <si>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</si>
  <si>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</si>
  <si>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</si>
  <si>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</si>
  <si>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</si>
  <si>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</si>
  <si>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</si>
  <si>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</si>
  <si>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</si>
  <si>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</si>
  <si>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</si>
  <si>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</si>
  <si>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</si>
  <si>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</si>
  <si>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</si>
  <si>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</si>
  <si>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</si>
  <si>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</si>
  <si>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</si>
  <si>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</si>
  <si>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</si>
  <si>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</si>
  <si>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</si>
  <si>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</si>
  <si>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</si>
  <si>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</si>
  <si>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</si>
  <si>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</si>
  <si>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</si>
  <si>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</si>
  <si>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</si>
  <si>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</si>
  <si>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</si>
  <si>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</si>
  <si>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</si>
  <si>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</si>
  <si>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</si>
  <si>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</si>
  <si>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</si>
  <si>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</si>
  <si>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</si>
  <si>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</si>
  <si>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</si>
  <si>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</si>
  <si>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</si>
  <si>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</si>
  <si>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</si>
  <si>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</si>
  <si>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</si>
  <si>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</si>
  <si>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</si>
  <si>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</si>
  <si>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</si>
  <si>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</si>
  <si>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</si>
  <si>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</si>
  <si>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</si>
  <si>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</si>
  <si>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</si>
  <si>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</si>
  <si>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</si>
  <si>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</si>
  <si>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</si>
  <si>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</si>
  <si>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</si>
  <si>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</si>
  <si>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</si>
  <si>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</si>
  <si>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</si>
  <si>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</si>
  <si>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</si>
  <si>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</si>
  <si>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</si>
  <si>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</si>
  <si>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</si>
  <si>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</si>
  <si>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</si>
  <si>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</si>
  <si>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</si>
  <si>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</si>
  <si>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</si>
  <si>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</si>
  <si>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</si>
  <si>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</si>
  <si>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</si>
  <si>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</si>
  <si>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</si>
  <si>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</si>
  <si>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</si>
  <si>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</si>
  <si>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</si>
  <si>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</si>
  <si>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</si>
  <si>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</si>
  <si>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</si>
  <si>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</si>
  <si>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</si>
  <si>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</si>
  <si>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</si>
  <si>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</si>
  <si>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</si>
  <si>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</si>
  <si>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</si>
  <si>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</si>
  <si>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</si>
  <si>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</si>
  <si>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</si>
  <si>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</si>
  <si>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</si>
  <si>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</si>
  <si>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</si>
  <si>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</si>
  <si>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</si>
  <si>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</si>
  <si>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</si>
  <si>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</si>
  <si>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</si>
  <si>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</si>
  <si>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</si>
  <si>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</si>
  <si>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</si>
  <si>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</si>
  <si>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</si>
  <si>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</si>
  <si>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</si>
  <si>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</si>
  <si>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</si>
  <si>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</si>
  <si>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</si>
  <si>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</si>
  <si>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</si>
  <si>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</si>
  <si>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</si>
  <si>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</si>
  <si>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</si>
  <si>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</si>
  <si>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</si>
  <si>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</si>
  <si>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</si>
  <si>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</si>
  <si>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</si>
  <si>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</si>
  <si>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</si>
  <si>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</si>
  <si>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</si>
  <si>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</si>
  <si>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</si>
  <si>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</si>
  <si>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</si>
  <si>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</si>
  <si>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</si>
  <si>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</si>
  <si>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</si>
  <si>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</si>
  <si>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</si>
  <si>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</si>
  <si>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</si>
  <si>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</si>
  <si>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</si>
  <si>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</si>
  <si>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</si>
  <si>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</si>
  <si>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</si>
  <si>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</si>
  <si>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</si>
  <si>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</si>
  <si>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</si>
  <si>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</si>
  <si>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</si>
  <si>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</si>
  <si>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</si>
  <si>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</si>
  <si>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</si>
  <si>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</si>
  <si>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</si>
  <si>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</si>
  <si>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</si>
  <si>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</si>
  <si>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</si>
  <si>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</si>
  <si>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</si>
  <si>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</si>
  <si>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</si>
  <si>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</si>
  <si>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</si>
  <si>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</si>
  <si>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</si>
  <si>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</si>
  <si>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</si>
  <si>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</si>
  <si>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</si>
  <si>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</si>
  <si>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</si>
  <si>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</si>
  <si>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</si>
  <si>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</si>
  <si>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</si>
  <si>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</si>
  <si>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</si>
  <si>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</si>
  <si>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</si>
  <si>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</si>
  <si>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</si>
  <si>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</si>
  <si>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</si>
  <si>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</si>
  <si>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</si>
  <si>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</si>
  <si>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</si>
  <si>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</si>
  <si>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</si>
  <si>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</si>
  <si>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</si>
  <si>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</si>
  <si>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</si>
  <si>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</si>
  <si>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</si>
  <si>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</si>
  <si>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</si>
  <si>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</si>
  <si>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</si>
  <si>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</si>
  <si>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</si>
  <si>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</si>
  <si>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</si>
  <si>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</si>
  <si>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</si>
  <si>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</si>
  <si>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</si>
  <si>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</si>
  <si>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</si>
  <si>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</si>
  <si>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</si>
  <si>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</si>
  <si>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</si>
  <si>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</si>
  <si>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</si>
  <si>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</si>
  <si>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</si>
  <si>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</si>
  <si>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</si>
  <si>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</si>
  <si>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</si>
  <si>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</si>
  <si>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</si>
  <si>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</si>
  <si>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</si>
  <si>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</si>
  <si>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</si>
  <si>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</si>
  <si>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</si>
  <si>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</si>
  <si>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</si>
  <si>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</si>
  <si>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</si>
  <si>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</si>
  <si>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</si>
  <si>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</si>
  <si>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</si>
  <si>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</si>
  <si>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</si>
  <si>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</si>
  <si>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</si>
  <si>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</si>
  <si>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</si>
  <si>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</si>
  <si>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</si>
  <si>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</si>
  <si>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</si>
  <si>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</si>
  <si>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</si>
  <si>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</si>
  <si>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</si>
  <si>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</si>
  <si>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</si>
  <si>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</si>
  <si>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</si>
  <si>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</si>
  <si>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</si>
  <si>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</si>
  <si>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</si>
  <si>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</si>
  <si>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</si>
  <si>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</si>
  <si>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</si>
  <si>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</si>
  <si>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</si>
  <si>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</si>
  <si>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</si>
  <si>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</si>
  <si>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</si>
  <si>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</si>
  <si>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</si>
  <si>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</si>
  <si>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</si>
  <si>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</si>
  <si>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</si>
  <si>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</si>
  <si>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</si>
  <si>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</si>
  <si>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</si>
  <si>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</si>
  <si>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</si>
  <si>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</si>
  <si>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</si>
  <si>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</si>
  <si>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</si>
  <si>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</si>
  <si>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</si>
  <si>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</si>
  <si>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</si>
  <si>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</si>
  <si>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</si>
  <si>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</si>
  <si>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</si>
  <si>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</si>
  <si>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</si>
  <si>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</si>
  <si>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</si>
  <si>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</si>
  <si>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</si>
  <si>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</si>
  <si>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</si>
  <si>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</si>
  <si>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</si>
  <si>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</si>
  <si>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</si>
  <si>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</si>
  <si>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</si>
  <si>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</si>
  <si>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</si>
  <si>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</si>
  <si>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</si>
  <si>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</si>
  <si>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</si>
  <si>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</si>
  <si>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</si>
  <si>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</si>
  <si>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</si>
  <si>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</si>
  <si>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</si>
  <si>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</si>
  <si>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</si>
  <si>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</si>
  <si>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</si>
  <si>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</si>
  <si>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</si>
  <si>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</si>
  <si>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</si>
  <si>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</si>
  <si>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</si>
  <si>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</si>
  <si>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</si>
  <si>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</si>
  <si>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</si>
  <si>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</si>
  <si>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</si>
  <si>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</si>
  <si>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</si>
  <si>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</si>
  <si>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</si>
  <si>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</si>
  <si>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</si>
  <si>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</si>
  <si>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</si>
  <si>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</si>
  <si>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</si>
  <si>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</si>
  <si>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</si>
  <si>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</si>
  <si>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</si>
  <si>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</si>
  <si>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</si>
  <si>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</si>
  <si>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</si>
  <si>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</si>
  <si>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</si>
  <si>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</si>
  <si>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</si>
  <si>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</si>
  <si>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</si>
  <si>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</si>
  <si>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</si>
  <si>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</si>
  <si>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</si>
  <si>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</si>
  <si>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</si>
  <si>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</si>
  <si>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</si>
  <si>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</si>
  <si>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</si>
  <si>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</si>
  <si>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</si>
  <si>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</si>
  <si>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</si>
  <si>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</si>
  <si>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</si>
  <si>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</si>
  <si>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</si>
  <si>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</si>
  <si>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</si>
  <si>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</si>
  <si>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</si>
  <si>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</si>
  <si>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</si>
  <si>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</si>
  <si>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</si>
  <si>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</si>
  <si>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</si>
  <si>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</si>
  <si>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</si>
  <si>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</si>
  <si>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</si>
  <si>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</si>
  <si>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</si>
  <si>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</si>
  <si>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</si>
  <si>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</si>
  <si>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</si>
  <si>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</si>
  <si>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</si>
  <si>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</si>
  <si>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</si>
  <si>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</si>
  <si>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</si>
  <si>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</si>
  <si>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</si>
  <si>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</si>
  <si>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</si>
  <si>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</si>
  <si>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</si>
  <si>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</si>
  <si>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</si>
  <si>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</si>
  <si>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</si>
  <si>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</si>
  <si>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</si>
  <si>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</si>
  <si>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</si>
  <si>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</si>
  <si>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</si>
  <si>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</si>
  <si>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</si>
  <si>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</si>
  <si>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</si>
  <si>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</si>
  <si>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</si>
  <si>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</si>
  <si>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</si>
  <si>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</si>
  <si>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</si>
  <si>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</si>
  <si>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</si>
  <si>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</si>
  <si>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</si>
  <si>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</si>
  <si>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</si>
  <si>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</si>
  <si>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</si>
  <si>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</si>
  <si>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</si>
  <si>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</si>
  <si>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</si>
  <si>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</si>
  <si>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</si>
  <si>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</si>
  <si>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</si>
  <si>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</si>
  <si>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</si>
  <si>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</si>
  <si>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</si>
  <si>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</si>
  <si>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</si>
  <si>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</si>
  <si>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</si>
  <si>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</si>
  <si>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</si>
  <si>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</si>
  <si>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</si>
  <si>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</si>
  <si>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</si>
  <si>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</si>
  <si>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</si>
  <si>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</si>
  <si>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</si>
  <si>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</si>
  <si>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</si>
  <si>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</si>
  <si>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</si>
  <si>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</si>
  <si>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</si>
  <si>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</si>
  <si>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</si>
  <si>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</si>
  <si>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</si>
  <si>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</si>
  <si>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</si>
  <si>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</si>
  <si>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</si>
  <si>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</si>
  <si>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</si>
  <si>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</si>
  <si>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</si>
  <si>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</si>
  <si>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</si>
  <si>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</si>
  <si>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</si>
  <si>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</si>
  <si>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</si>
  <si>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</si>
  <si>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</si>
  <si>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</si>
  <si>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</si>
  <si>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</si>
  <si>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</si>
  <si>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</si>
  <si>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</si>
  <si>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</si>
  <si>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</si>
  <si>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</si>
  <si>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</si>
  <si>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</si>
  <si>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</si>
  <si>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</si>
  <si>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</si>
  <si>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</si>
  <si>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</si>
  <si>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</si>
  <si>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</si>
  <si>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</si>
  <si>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</si>
  <si>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</si>
  <si>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</si>
  <si>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</si>
  <si>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</si>
  <si>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</si>
  <si>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</si>
  <si>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</si>
  <si>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</si>
  <si>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</si>
  <si>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</si>
  <si>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</si>
  <si>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</si>
  <si>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</si>
  <si>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</si>
  <si>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</si>
  <si>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</si>
  <si>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</si>
  <si>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</si>
  <si>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</si>
  <si>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</si>
  <si>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</si>
  <si>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</si>
  <si>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</si>
  <si>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</si>
  <si>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</si>
  <si>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</si>
  <si>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</si>
  <si>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</si>
  <si>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</si>
  <si>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</si>
  <si>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</si>
  <si>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</si>
  <si>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</si>
  <si>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</si>
  <si>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</si>
  <si>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</si>
  <si>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</si>
  <si>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</si>
  <si>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</si>
  <si>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</si>
  <si>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</si>
  <si>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</si>
  <si>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</si>
  <si>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</si>
  <si>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</si>
  <si>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</si>
  <si>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</si>
  <si>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</si>
  <si>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</si>
  <si>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</si>
  <si>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</si>
  <si>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</si>
  <si>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</si>
  <si>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</si>
  <si>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</si>
  <si>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</si>
  <si>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</si>
  <si>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</si>
  <si>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</si>
  <si>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</si>
  <si>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</si>
  <si>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</si>
  <si>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</si>
  <si>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</si>
  <si>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</si>
  <si>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</si>
  <si>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</si>
  <si>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</si>
  <si>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</si>
  <si>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</si>
  <si>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</si>
  <si>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</si>
  <si>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</si>
  <si>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</si>
  <si>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</si>
  <si>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</si>
  <si>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</si>
  <si>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</si>
  <si>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</si>
  <si>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</si>
  <si>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</si>
  <si>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</si>
  <si>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</si>
  <si>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</si>
  <si>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</si>
  <si>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</si>
  <si>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</si>
  <si>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</si>
  <si>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</si>
  <si>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</si>
  <si>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</si>
  <si>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</si>
  <si>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</si>
  <si>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</si>
  <si>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</si>
  <si>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</si>
  <si>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</si>
  <si>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</si>
  <si>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</si>
  <si>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</si>
  <si>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</si>
  <si>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</si>
  <si>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</si>
  <si>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</si>
  <si>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</si>
  <si>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</si>
  <si>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</si>
  <si>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</si>
  <si>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</si>
  <si>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</si>
  <si>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</si>
  <si>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</si>
  <si>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</si>
  <si>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</si>
  <si>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</si>
  <si>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</si>
  <si>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</si>
  <si>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</si>
  <si>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</si>
  <si>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</si>
  <si>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</si>
  <si>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</si>
  <si>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</si>
  <si>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</si>
  <si>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</si>
  <si>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</si>
  <si>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</si>
  <si>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</si>
  <si>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</si>
  <si>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</si>
  <si>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</si>
  <si>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</si>
  <si>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</si>
  <si>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</si>
  <si>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</si>
  <si>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</si>
  <si>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</si>
  <si>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</si>
  <si>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</si>
  <si>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</si>
  <si>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</si>
  <si>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</si>
  <si>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</si>
  <si>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</si>
  <si>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</si>
  <si>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</si>
  <si>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</si>
  <si>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</si>
  <si>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</si>
  <si>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</si>
  <si>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</si>
  <si>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</si>
  <si>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</si>
  <si>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</si>
  <si>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</si>
  <si>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</si>
  <si>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</si>
  <si>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</si>
  <si>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</si>
  <si>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</si>
  <si>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</si>
  <si>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</si>
  <si>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</si>
  <si>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</si>
  <si>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</si>
  <si>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</si>
  <si>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</si>
  <si>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</si>
  <si>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</si>
  <si>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</si>
  <si>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</si>
  <si>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</si>
  <si>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</si>
  <si>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</si>
  <si>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</si>
  <si>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</si>
  <si>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</si>
  <si>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</si>
  <si>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</si>
  <si>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</si>
  <si>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</si>
  <si>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</si>
  <si>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</si>
  <si>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</si>
  <si>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</si>
  <si>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</si>
  <si>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</si>
  <si>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</si>
  <si>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</si>
  <si>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</si>
  <si>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</si>
  <si>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</si>
  <si>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</si>
  <si>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</si>
  <si>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</si>
  <si>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</si>
  <si>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</si>
  <si>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</si>
  <si>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</si>
  <si>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</si>
  <si>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</si>
  <si>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</si>
  <si>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</si>
  <si>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</si>
  <si>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</si>
  <si>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</si>
  <si>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</si>
  <si>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</si>
  <si>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</si>
  <si>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</si>
  <si>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</si>
  <si>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</si>
  <si>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</si>
  <si>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</si>
  <si>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</si>
  <si>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</si>
  <si>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</si>
  <si>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</si>
  <si>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</si>
  <si>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</si>
  <si>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</si>
  <si>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</si>
  <si>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</si>
  <si>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</si>
  <si>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</si>
  <si>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</si>
  <si>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</si>
  <si>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</si>
  <si>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</si>
  <si>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</si>
  <si>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</si>
  <si>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</si>
  <si>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</si>
  <si>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</si>
  <si>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</si>
  <si>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</si>
  <si>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</si>
  <si>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</si>
  <si>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</si>
  <si>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</si>
  <si>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</si>
  <si>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</si>
  <si>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</si>
  <si>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</si>
  <si>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</si>
  <si>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</si>
  <si>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</si>
  <si>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</si>
  <si>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</si>
  <si>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</si>
  <si>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</si>
  <si>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</si>
  <si>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</si>
  <si>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</si>
  <si>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</si>
  <si>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</si>
  <si>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</si>
  <si>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</si>
  <si>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</si>
  <si>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</si>
  <si>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</si>
  <si>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</si>
  <si>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</si>
  <si>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</si>
  <si>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</si>
  <si>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</si>
  <si>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</si>
  <si>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</si>
  <si>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</si>
  <si>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</si>
  <si>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</si>
  <si>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</si>
  <si>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</si>
  <si>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</si>
  <si>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</si>
  <si>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</si>
  <si>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</si>
  <si>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</si>
  <si>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</si>
  <si>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</si>
  <si>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</si>
  <si>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</si>
  <si>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</si>
  <si>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</si>
  <si>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</si>
  <si>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</si>
  <si>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</si>
  <si>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</si>
  <si>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</si>
  <si>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</si>
  <si>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</si>
  <si>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</si>
  <si>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</si>
  <si>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</si>
  <si>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</si>
  <si>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</si>
  <si>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</si>
  <si>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</si>
  <si>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</si>
  <si>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</si>
  <si>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</si>
  <si>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</si>
  <si>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</si>
  <si>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</si>
  <si>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</si>
  <si>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</si>
  <si>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</si>
  <si>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</si>
  <si>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</si>
  <si>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</si>
  <si>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</si>
  <si>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</si>
  <si>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</si>
  <si>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</si>
  <si>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</si>
  <si>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</si>
  <si>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</si>
  <si>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</si>
  <si>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</si>
  <si>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</si>
  <si>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</si>
  <si>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</si>
  <si>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</si>
  <si>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</si>
  <si>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</si>
  <si>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</si>
  <si>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</si>
  <si>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</si>
  <si>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</si>
  <si>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</si>
  <si>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</si>
  <si>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</si>
  <si>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</si>
  <si>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</si>
  <si>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</si>
  <si>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</si>
  <si>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</si>
  <si>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</si>
  <si>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</si>
  <si>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</si>
  <si>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</si>
  <si>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</si>
  <si>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</si>
  <si>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</si>
  <si>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</si>
  <si>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</si>
  <si>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</si>
  <si>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</si>
  <si>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</si>
  <si>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</si>
  <si>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</si>
  <si>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</si>
  <si>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</si>
  <si>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</si>
  <si>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</si>
  <si>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</si>
  <si>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</si>
  <si>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</si>
  <si>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</si>
  <si>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</si>
  <si>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</si>
  <si>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</si>
  <si>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</si>
  <si>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</si>
  <si>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</si>
  <si>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</si>
  <si>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</si>
  <si>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</si>
  <si>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</si>
  <si>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</si>
  <si>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</si>
  <si>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</si>
  <si>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</si>
  <si>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</si>
  <si>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</si>
  <si>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</si>
  <si>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</si>
  <si>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</si>
  <si>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</si>
  <si>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</si>
  <si>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</si>
  <si>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</si>
  <si>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</si>
  <si>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</si>
  <si>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</si>
  <si>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</si>
  <si>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</si>
  <si>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</si>
  <si>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</si>
  <si>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</si>
  <si>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</si>
  <si>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</si>
  <si>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</si>
  <si>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</si>
  <si>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</si>
  <si>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</si>
  <si>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</si>
  <si>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</si>
  <si>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</si>
  <si>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</si>
  <si>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</si>
  <si>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</si>
  <si>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</si>
  <si>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</si>
  <si>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</si>
  <si>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</si>
  <si>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</si>
  <si>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</si>
  <si>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</si>
  <si>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</si>
  <si>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</si>
  <si>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</si>
  <si>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</si>
  <si>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</si>
  <si>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</si>
  <si>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</si>
  <si>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</si>
  <si>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</si>
  <si>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</si>
  <si>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</si>
  <si>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</si>
  <si>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</si>
  <si>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</si>
  <si>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</si>
  <si>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</si>
  <si>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</si>
  <si>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</si>
  <si>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</si>
  <si>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</si>
  <si>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</si>
  <si>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</si>
  <si>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</si>
  <si>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</si>
  <si>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</si>
  <si>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</si>
  <si>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</si>
  <si>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</si>
  <si>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</si>
  <si>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</si>
  <si>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</si>
  <si>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</si>
  <si>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</si>
  <si>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</si>
  <si>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</si>
  <si>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</si>
  <si>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</si>
  <si>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</si>
  <si>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</si>
  <si>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</si>
  <si>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</si>
  <si>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</si>
  <si>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</si>
  <si>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</si>
  <si>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</si>
  <si>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</si>
  <si>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</si>
  <si>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</si>
  <si>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</si>
  <si>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</si>
  <si>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</si>
  <si>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</si>
  <si>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</si>
  <si>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</si>
  <si>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</si>
  <si>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</si>
  <si>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</si>
  <si>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</si>
  <si>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</si>
  <si>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</si>
  <si>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</si>
  <si>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</si>
  <si>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</si>
  <si>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</si>
  <si>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</si>
  <si>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</si>
  <si>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</si>
  <si>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</si>
  <si>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</si>
  <si>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</si>
  <si>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</si>
  <si>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</si>
  <si>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</si>
  <si>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</si>
  <si>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</si>
  <si>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</si>
  <si>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</si>
  <si>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</si>
  <si>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</si>
  <si>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</si>
  <si>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</si>
  <si>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</si>
  <si>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</si>
  <si>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</si>
  <si>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</si>
  <si>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</si>
  <si>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</si>
  <si>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</si>
  <si>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</si>
  <si>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</si>
  <si>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</si>
  <si>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</si>
  <si>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</si>
  <si>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</si>
  <si>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</si>
  <si>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</si>
  <si>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</si>
  <si>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</si>
  <si>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</si>
  <si>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</si>
  <si>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</si>
  <si>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</si>
  <si>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</si>
  <si>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</si>
  <si>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</si>
  <si>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</si>
  <si>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</si>
  <si>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</si>
  <si>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</si>
  <si>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</si>
  <si>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</si>
  <si>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</si>
  <si>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</si>
  <si>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</si>
  <si>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</si>
  <si>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</si>
  <si>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</si>
  <si>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</si>
  <si>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</si>
  <si>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</si>
  <si>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</si>
  <si>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</si>
  <si>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</si>
  <si>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</si>
  <si>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</si>
  <si>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</si>
  <si>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</si>
  <si>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</si>
  <si>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</si>
  <si>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</si>
  <si>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</si>
  <si>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</si>
  <si>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</si>
  <si>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</si>
  <si>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</si>
  <si>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</si>
  <si>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</si>
  <si>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</si>
  <si>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</si>
  <si>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</si>
  <si>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</si>
  <si>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</si>
  <si>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</si>
  <si>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</si>
  <si>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</si>
  <si>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</si>
  <si>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</si>
  <si>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</si>
  <si>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</si>
  <si>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</si>
  <si>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</si>
  <si>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</si>
  <si>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</si>
  <si>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</si>
  <si>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</si>
  <si>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</si>
  <si>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</si>
  <si>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</si>
  <si>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</si>
  <si>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</si>
  <si>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</si>
  <si>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</si>
  <si>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</si>
  <si>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</si>
  <si>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</si>
  <si>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</si>
  <si>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</si>
  <si>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</si>
  <si>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</si>
  <si>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</si>
  <si>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</si>
  <si>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</si>
  <si>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</si>
  <si>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</si>
  <si>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</si>
  <si>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</si>
  <si>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</si>
  <si>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</si>
  <si>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</si>
  <si>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</si>
  <si>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</si>
  <si>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</si>
  <si>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</si>
  <si>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</si>
  <si>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</si>
  <si>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</si>
  <si>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</si>
  <si>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</si>
  <si>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</si>
  <si>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</si>
  <si>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</si>
  <si>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</si>
  <si>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</si>
  <si>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</si>
  <si>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</si>
  <si>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</si>
  <si>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</si>
  <si>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</si>
  <si>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</si>
  <si>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</si>
  <si>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</si>
  <si>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</si>
  <si>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</si>
  <si>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</si>
  <si>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</si>
  <si>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</si>
  <si>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</si>
  <si>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</si>
  <si>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</si>
  <si>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</si>
  <si>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</si>
  <si>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</si>
  <si>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</si>
  <si>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</si>
  <si>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</si>
  <si>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</si>
  <si>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</si>
  <si>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</si>
  <si>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</si>
  <si>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</si>
  <si>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</si>
  <si>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</si>
  <si>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</si>
  <si>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</si>
  <si>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</si>
  <si>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</si>
  <si>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</si>
  <si>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</si>
  <si>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</si>
  <si>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</si>
  <si>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</si>
  <si>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</si>
  <si>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</si>
  <si>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</si>
  <si>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</si>
  <si>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</si>
  <si>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</si>
  <si>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</si>
  <si>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</si>
  <si>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</si>
  <si>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</si>
  <si>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</si>
  <si>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</si>
  <si>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</si>
  <si>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</si>
  <si>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</si>
  <si>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</si>
  <si>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</si>
  <si>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</si>
  <si>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</si>
  <si>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</si>
  <si>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</si>
  <si>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</si>
  <si>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</si>
  <si>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</si>
  <si>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</si>
  <si>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</si>
  <si>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</si>
  <si>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</si>
  <si>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</si>
  <si>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</si>
  <si>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</si>
  <si>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</si>
  <si>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</si>
  <si>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</si>
  <si>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</si>
  <si>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</si>
  <si>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</si>
  <si>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</si>
  <si>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</si>
  <si>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</si>
  <si>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</si>
  <si>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</si>
  <si>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</si>
  <si>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</si>
  <si>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</si>
  <si>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</si>
  <si>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</si>
  <si>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</si>
  <si>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</si>
  <si>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</si>
  <si>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</si>
  <si>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</si>
  <si>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</si>
  <si>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</si>
  <si>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</si>
  <si>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</si>
  <si>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</si>
  <si>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</si>
  <si>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</si>
  <si>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</si>
  <si>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</si>
  <si>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</si>
  <si>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</si>
  <si>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</si>
  <si>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</si>
  <si>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</si>
  <si>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</si>
  <si>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</si>
  <si>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</si>
  <si>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</si>
  <si>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</si>
  <si>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</si>
  <si>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</si>
  <si>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</si>
  <si>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</si>
  <si>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</si>
  <si>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</si>
  <si>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</si>
  <si>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</si>
  <si>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</si>
  <si>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</si>
  <si>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</si>
  <si>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</si>
  <si>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</si>
  <si>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</si>
  <si>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</si>
  <si>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</si>
  <si>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</si>
  <si>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</si>
  <si>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</si>
  <si>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</si>
  <si>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</si>
  <si>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</si>
  <si>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</si>
  <si>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</si>
  <si>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</si>
  <si>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</si>
  <si>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</si>
  <si>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</si>
  <si>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</si>
  <si>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</si>
  <si>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</si>
  <si>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</si>
  <si>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</si>
  <si>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</si>
  <si>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</si>
  <si>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</si>
  <si>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</si>
  <si>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</si>
  <si>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</si>
  <si>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</si>
  <si>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</si>
  <si>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</si>
  <si>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</si>
  <si>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</si>
  <si>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</si>
  <si>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</si>
  <si>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</si>
  <si>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</si>
  <si>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</si>
  <si>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</si>
  <si>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</si>
  <si>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</si>
  <si>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</si>
  <si>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</si>
  <si>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</si>
  <si>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</si>
  <si>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</si>
  <si>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</si>
  <si>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</si>
  <si>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</si>
  <si>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</si>
  <si>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</si>
  <si>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</si>
  <si>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</si>
  <si>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</si>
  <si>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</si>
  <si>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</si>
  <si>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</si>
  <si>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</si>
  <si>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</si>
  <si>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</si>
  <si>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</si>
  <si>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</si>
  <si>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</si>
  <si>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</si>
  <si>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</si>
  <si>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</si>
  <si>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</si>
  <si>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</si>
  <si>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</si>
  <si>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</si>
  <si>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</si>
  <si>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</si>
  <si>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</si>
  <si>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</si>
  <si>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</si>
  <si>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</si>
  <si>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</si>
  <si>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</si>
  <si>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</si>
  <si>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</si>
  <si>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</si>
  <si>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</si>
  <si>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</si>
  <si>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</si>
  <si>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</si>
  <si>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</si>
  <si>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</si>
  <si>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</si>
  <si>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</si>
  <si>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</si>
  <si>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</si>
  <si>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</si>
  <si>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</si>
  <si>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</si>
  <si>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</si>
  <si>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</si>
  <si>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</si>
  <si>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</si>
  <si>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</si>
  <si>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</si>
  <si>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</si>
  <si>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</si>
  <si>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</si>
  <si>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</si>
  <si>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</si>
  <si>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</si>
  <si>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</si>
  <si>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</si>
  <si>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</si>
  <si>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</si>
  <si>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</si>
  <si>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</si>
  <si>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</si>
  <si>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</si>
  <si>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</si>
  <si>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</si>
  <si>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</si>
  <si>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</si>
  <si>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</si>
  <si>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</si>
  <si>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</si>
  <si>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</si>
  <si>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</si>
  <si>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</si>
  <si>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</si>
  <si>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</si>
  <si>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</si>
  <si>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</si>
  <si>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</si>
  <si>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</si>
  <si>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</si>
  <si>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</si>
  <si>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</si>
  <si>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</si>
  <si>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</si>
  <si>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</si>
  <si>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</si>
  <si>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</si>
  <si>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</si>
  <si>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</si>
  <si>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</si>
  <si>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</si>
  <si>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</si>
  <si>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</si>
  <si>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</si>
  <si>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</si>
  <si>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</si>
  <si>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</si>
  <si>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</si>
  <si>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</si>
  <si>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</si>
  <si>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</si>
  <si>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</si>
  <si>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</si>
  <si>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</si>
  <si>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</si>
  <si>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</si>
  <si>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</si>
  <si>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</si>
  <si>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</si>
  <si>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</si>
  <si>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</si>
  <si>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</si>
  <si>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</si>
  <si>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</si>
  <si>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</si>
  <si>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</si>
  <si>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</si>
  <si>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</si>
  <si>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</si>
  <si>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</si>
  <si>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</si>
  <si>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</si>
  <si>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</si>
  <si>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</si>
  <si>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</si>
  <si>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</si>
  <si>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</si>
  <si>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</si>
  <si>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</si>
  <si>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</si>
  <si>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</si>
  <si>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</si>
  <si>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</si>
  <si>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</si>
  <si>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</si>
  <si>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</si>
  <si>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</si>
  <si>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</si>
  <si>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</si>
  <si>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</si>
  <si>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</si>
  <si>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</si>
  <si>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</si>
  <si>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</si>
  <si>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</si>
  <si>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</si>
  <si>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</si>
  <si>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</si>
  <si>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</si>
  <si>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</si>
  <si>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</si>
  <si>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</si>
  <si>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</si>
  <si>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</si>
  <si>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</si>
  <si>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</si>
  <si>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</si>
  <si>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</si>
  <si>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</si>
  <si>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</si>
  <si>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</si>
  <si>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</si>
  <si>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</si>
  <si>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</si>
  <si>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</si>
  <si>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</si>
  <si>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</si>
  <si>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</si>
  <si>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</si>
  <si>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</si>
  <si>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</si>
  <si>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</si>
  <si>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</si>
  <si>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</si>
  <si>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</si>
  <si>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</si>
  <si>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</si>
  <si>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</si>
  <si>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</si>
  <si>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</si>
  <si>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</si>
  <si>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</si>
  <si>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</si>
  <si>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</si>
  <si>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</si>
  <si>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</si>
  <si>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</si>
  <si>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</si>
  <si>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</si>
  <si>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</si>
  <si>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</si>
  <si>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</si>
  <si>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</si>
  <si>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</si>
  <si>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</si>
  <si>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</si>
  <si>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</si>
  <si>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</si>
  <si>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</si>
  <si>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</si>
  <si>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</si>
  <si>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</si>
  <si>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</si>
  <si>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</si>
  <si>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</si>
  <si>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</si>
  <si>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</si>
  <si>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</si>
  <si>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</si>
  <si>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</si>
  <si>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</si>
  <si>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</si>
  <si>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</si>
  <si>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</si>
  <si>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</si>
  <si>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</si>
  <si>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</si>
  <si>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</si>
  <si>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</si>
  <si>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</si>
  <si>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</si>
  <si>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</si>
  <si>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</si>
  <si>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</si>
  <si>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</si>
  <si>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</si>
  <si>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</si>
  <si>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</si>
  <si>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</si>
  <si>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</si>
  <si>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</si>
  <si>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</si>
  <si>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</si>
  <si>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</si>
  <si>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</si>
  <si>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</si>
  <si>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</si>
  <si>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</si>
  <si>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</si>
  <si>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</si>
  <si>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</si>
  <si>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</si>
  <si>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</si>
  <si>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</si>
  <si>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</si>
  <si>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</si>
  <si>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</si>
  <si>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</si>
  <si>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</si>
  <si>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</si>
  <si>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</si>
  <si>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</si>
  <si>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</si>
  <si>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</si>
  <si>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</si>
  <si>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</si>
  <si>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</si>
  <si>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</si>
  <si>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</si>
  <si>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</si>
  <si>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</si>
  <si>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</si>
  <si>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</si>
  <si>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</si>
  <si>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</si>
  <si>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</si>
  <si>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</si>
  <si>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</si>
  <si>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</si>
  <si>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</si>
  <si>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</si>
  <si>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</si>
  <si>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</si>
  <si>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</si>
  <si>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</si>
  <si>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</si>
  <si>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</si>
  <si>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</si>
  <si>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</si>
  <si>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</si>
  <si>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</si>
  <si>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</si>
  <si>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</si>
  <si>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</si>
  <si>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</si>
  <si>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</si>
  <si>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</si>
  <si>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</si>
  <si>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</si>
  <si>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</si>
  <si>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</si>
  <si>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</si>
  <si>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</si>
  <si>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</si>
  <si>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</si>
  <si>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</si>
  <si>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</si>
  <si>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</si>
  <si>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</si>
  <si>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</si>
  <si>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</si>
  <si>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</si>
  <si>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</si>
  <si>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</si>
  <si>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</si>
  <si>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</si>
  <si>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TV ONE</t>
  </si>
  <si>
    <t>GB445178047</t>
  </si>
  <si>
    <t>VAT</t>
  </si>
  <si>
    <t>tvONE, Unit V, Continental Approach, Westwood Industrial Estate, Margate, Kent CT9 4JG, UK</t>
  </si>
  <si>
    <t>Bruce Meldrum</t>
  </si>
  <si>
    <t>bruce.meldrum@tvone.com</t>
  </si>
  <si>
    <t>+44(0)1628566841</t>
  </si>
  <si>
    <t>R&amp;D Manager</t>
  </si>
  <si>
    <t>Yes, 100%</t>
  </si>
  <si>
    <t>Identified in sofar as that our suppliers have a policy in place to comply with Frank Dodd Section 1502 legislation. They are declaring they are compliant</t>
  </si>
  <si>
    <t xml:space="preserve">Data checked to verify not from a conflict country, not necessarily from scrap/recycled source   
</t>
  </si>
  <si>
    <t>we are not the direct users of 3TG, can only work on suppliers info</t>
  </si>
  <si>
    <t>Suppliers which fail to provide requested information will be contacted again, but if no policy/information can be provided they are removed from our list of approved vendors</t>
  </si>
  <si>
    <t>Data reviewed annually to ensure we have the latest info</t>
  </si>
  <si>
    <t>Annual email requests made to suppliers to ensure they still have adequate policies in place. Reponse is usually a CMRT template, or signed policy document</t>
  </si>
  <si>
    <t>Verified our suppliers have a Conflict Minerals policy in place.</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</si>
  <si>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</si>
  <si>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Regular checks of supply chain data to prove data is up-to-date</t>
  </si>
  <si>
    <t>http://tvone.crmdesk.com/support/image.aspx?mode=file&amp;id=15317</t>
  </si>
  <si>
    <t>CID001406</t>
  </si>
  <si>
    <t>CID002835</t>
  </si>
  <si>
    <t>CID001458</t>
  </si>
  <si>
    <t>CID003381</t>
  </si>
  <si>
    <t>CID002593</t>
  </si>
  <si>
    <t>CID000309</t>
  </si>
  <si>
    <t>CID000313</t>
  </si>
  <si>
    <t>CID000315</t>
  </si>
  <si>
    <t>CID001402</t>
  </si>
  <si>
    <t>CID001419</t>
  </si>
  <si>
    <t>CID001421</t>
  </si>
  <si>
    <t>CID001428</t>
  </si>
  <si>
    <t>CID001434</t>
  </si>
  <si>
    <t>CID001457</t>
  </si>
  <si>
    <t>CID001463</t>
  </si>
  <si>
    <t>CID001468</t>
  </si>
  <si>
    <t>CID001490</t>
  </si>
  <si>
    <t>CID002530</t>
  </si>
  <si>
    <t>CID002816</t>
  </si>
  <si>
    <t>CID002568</t>
  </si>
  <si>
    <t>CID000291</t>
  </si>
  <si>
    <t>CID002776</t>
  </si>
  <si>
    <t>CID002455</t>
  </si>
  <si>
    <t>CID002592</t>
  </si>
  <si>
    <t>CID001493</t>
  </si>
  <si>
    <t>CID002870</t>
  </si>
  <si>
    <t>CID002570</t>
  </si>
  <si>
    <t>CID000306</t>
  </si>
  <si>
    <t>CID002848</t>
  </si>
  <si>
    <t>CID001448</t>
  </si>
  <si>
    <t>CID002829</t>
  </si>
  <si>
    <t>CID001471</t>
  </si>
  <si>
    <t>CID000328</t>
  </si>
  <si>
    <t>CID001438</t>
  </si>
  <si>
    <t>CID000244</t>
  </si>
  <si>
    <t>CID001322</t>
  </si>
  <si>
    <t>CID002866</t>
  </si>
  <si>
    <t>CID002510</t>
  </si>
  <si>
    <t>CID001573</t>
  </si>
  <si>
    <t>CID001754</t>
  </si>
  <si>
    <t>CID002854</t>
  </si>
  <si>
    <t>CID000410</t>
  </si>
  <si>
    <t>CID000973</t>
  </si>
  <si>
    <t>CID002307</t>
  </si>
  <si>
    <t>CID000278</t>
  </si>
  <si>
    <t>CID002859</t>
  </si>
  <si>
    <t>CID002757</t>
  </si>
  <si>
    <t>CID002536</t>
  </si>
  <si>
    <t>CID002535</t>
  </si>
  <si>
    <t>CID002011</t>
  </si>
  <si>
    <t>Schroff (5.1) ,Epson (5.12) ,</t>
  </si>
  <si>
    <t>Schroff (5.1) ,</t>
  </si>
  <si>
    <t>PT Aries Kencana Sejahtera</t>
  </si>
  <si>
    <t>CV United Smelting</t>
  </si>
  <si>
    <t>PT Babel Inti Perkasa</t>
  </si>
  <si>
    <t>PT Bangka Tin Industry</t>
  </si>
  <si>
    <t>PT Belitung Industri Sejahtera</t>
  </si>
  <si>
    <t>PT Bukit Timah</t>
  </si>
  <si>
    <t>PT DS Jaya Abadi</t>
  </si>
  <si>
    <t>PT Panca Mega Persada</t>
  </si>
  <si>
    <t>PT Prima Timah Utama</t>
  </si>
  <si>
    <t>PT Sariwiguna Binasentosa</t>
  </si>
  <si>
    <t>PT Stanindo Inti Perkasa</t>
  </si>
  <si>
    <t>PT Tinindo Inter Nusa</t>
  </si>
  <si>
    <t>PT Inti Stania Prima</t>
  </si>
  <si>
    <t>PT Sukses Inti Makmur</t>
  </si>
  <si>
    <t>PT Menara Cipta Mulia</t>
  </si>
  <si>
    <t>KEMET Blue Powder</t>
  </si>
  <si>
    <t>PT Bangka Prima Tin</t>
  </si>
  <si>
    <t>CV Venus Inti Perkasa</t>
  </si>
  <si>
    <t>CV Dua Sekawan</t>
  </si>
  <si>
    <t>PT Tommy Utama</t>
  </si>
  <si>
    <t>PT Lautan Harmonis Sejahtera</t>
  </si>
  <si>
    <t>CV Ayi Jaya</t>
  </si>
  <si>
    <t>CV Gita Pesona</t>
  </si>
  <si>
    <t>Gejiu Fengming Metallurgy Chemical Plant</t>
  </si>
  <si>
    <t>PT Karimun Mining</t>
  </si>
  <si>
    <t>PT Kijang Jaya Mandiri</t>
  </si>
  <si>
    <t>PT Sumber Jaya Indah</t>
  </si>
  <si>
    <t>Daejin Indus Co., Ltd.</t>
  </si>
  <si>
    <t>PT Babel Surya Alam Lestari</t>
  </si>
  <si>
    <t>China Molybdenum Tungsten Co., Ltd.</t>
  </si>
  <si>
    <t>PT Eunindo Usaha Mandiri</t>
  </si>
  <si>
    <t>Jiangxi Ketai Advanced Material Co., Ltd.</t>
  </si>
  <si>
    <t>Elemetal Refining, LLC</t>
  </si>
  <si>
    <t>Morris and Watson Gold Coast</t>
  </si>
  <si>
    <t>Republic Metals Corporation</t>
  </si>
  <si>
    <t>Schone Edelmetaal B.V.</t>
  </si>
  <si>
    <t>So Accurate Group, Inc.</t>
  </si>
  <si>
    <t>Universal Precious Metals Refining Zambia</t>
  </si>
  <si>
    <t>Duoluoshan</t>
  </si>
  <si>
    <t>King-Tan Tantalum Industry Ltd.</t>
  </si>
  <si>
    <t>Yichun Jin Yang Rare Metal Co., Ltd.</t>
  </si>
  <si>
    <t>Gejiu Jinye Mineral Company</t>
  </si>
  <si>
    <t>PT O.M. Indonesia</t>
  </si>
  <si>
    <t>Ganzhou Yatai Tungsten Co., Ltd.</t>
  </si>
  <si>
    <t>Jiangxi Xiushui Xianggan Nonferrous Metals Co., Ltd.</t>
  </si>
  <si>
    <t>Vietnam Youngsun Tungsten Industry Co., Ltd.</t>
  </si>
  <si>
    <t>PT Rajawali Rimba Perkasa</t>
  </si>
  <si>
    <t>tvONE is not a direct user of TTG. We can only work from the data provided by our suppliers. Who declare themselves as complaint. Where a CMRT is available we have incorporated it into this Report - the version of that CMRT is indicated in the notes field and will be updated as we get never data.
Where we have not received a CMRT, we have typically instead received a PDF statement of a suppliers compliance.
Note, some smelters (with CID numbers) do not seem to populate the smelter list - I assume as they have either RMI, or CFSI IDs this is an error in the xls, or they are from old supplied data - which we are continually updating as we obtain their CMRTs</t>
  </si>
  <si>
    <t>CID002527</t>
  </si>
  <si>
    <t>CID001305</t>
  </si>
  <si>
    <t>Guangdong Rising Rare Metals-EO Materials Ltd.</t>
  </si>
  <si>
    <t>CV Serumpun Sebalai</t>
  </si>
  <si>
    <t>CV Tiga Sekawan</t>
  </si>
  <si>
    <t>Shenzhen Zhonghenglong Real Industry Co., Ltd.</t>
  </si>
  <si>
    <t>Novosibirsk Processing Plant Ltd.</t>
  </si>
  <si>
    <t>Merlin (6.01) ,Intel (6.01) ,Analog (6.01) ,Broadcom (6.01) ,BelFuse (6.01) ,C&amp;K (5.12) ,Vishay Dale (6.01) ,Tyco (5.12) ,TE (5.12) ,Schroff (5.1) ,Panduit (6.01) ,Meanwell (5.11) ,Globtek (6.01) ,Epson (5.12) ,Dialight (5.12) ,Apem (6.01) ,NXP (6.01) ,AVX (6.01) ,Maxim (6.01) ,Microchip (6.01) ,Eaton Bussman (6.01) ,Molex (6.01) ,Phoenix (6.01) ,Harwin (6.01) ,Fox (6.01) ,OMRON (6.01) ,Neutrik (6.01) ,Wurth (6.01) ,TI (6.01) ,TI (6.01) ,OnSemi (6.01) ,Amphenol-FCI (6.01) ,</t>
  </si>
  <si>
    <t>Merlin (6.01) ,Intel (6.01) ,Analog (6.01) ,BelFuse (6.01) ,AdapterTech (6.01) ,C&amp;K (5.12) ,Vishay Dale (6.01) ,Tyco (5.12) ,TE (5.12) ,Schurter (6.01) ,Schroff (5.1) ,Schaffner (5.12) ,Panduit (6.01) ,Meanwell (5.11) ,Globtek (6.01) ,Epson (5.12) ,Dialight (5.12) ,Bourns (6.01) ,Apem (6.01) ,Abracon (6.01) ,NXP (6.01) ,AVX (6.01) ,BI Tech (6.01) ,BI Tech (6.01) ,Maxim (6.01) ,Microchip (6.01) ,EBM-Papst (6.01) ,Eaton Bussman (6.01) ,Molex (6.01) ,ComChip (6.01) ,Phoenix (6.01) ,Harwin (6.01) ,Harwin (6.01) ,Fox (6.01) ,OMRON (6.01) ,Neutrik (6.01) ,Wurth (6.01) ,Kingbright (6.01) ,TI (6.01) ,TI (6.01) ,OnSemi (6.01) ,Taiwan Semi (6.01) ,Amphenol-FCI (6.01) ,</t>
  </si>
  <si>
    <t>Merlin (6.01) ,Intel (6.01) ,Analog (6.01) ,BelFuse (6.01) ,AdapterTech (6.01) ,C&amp;K (5.12) ,Vishay Dale (6.01) ,Tyco (5.12) ,TE (5.12) ,Schurter (6.01) ,Schroff (5.1) ,Schaffner (5.12) ,Panduit (6.01) ,Meanwell (5.11) ,Globtek (6.01) ,Dialight (5.12) ,Bourns (6.01) ,Apem (6.01) ,Abracon (6.01) ,NXP (6.01) ,AVX (6.01) ,Maxim (6.01) ,Microchip (6.01) ,Delta Fans (6.01) ,Eaton Bussman (6.01) ,Molex (6.01) ,Phoenix (6.01) ,Harwin (6.01) ,Fox (6.01) ,OMRON (6.01) ,Neutrik (6.01) ,Wurth (6.01) ,Kingbright (6.01) ,TI (6.01) ,TI (6.01) ,OnSemi (6.01) ,Taiwan Semi (6.01) ,Amphenol-FCI (6.01) ,</t>
  </si>
  <si>
    <t>Merlin (6.01) ,Intel (6.01) ,Analog (6.01) ,Broadcom (6.01) ,BelFuse (6.01) ,Vishay Dale (6.01) ,Tyco (5.12) ,TE (5.12) ,Schroff (5.1) ,Epson (5.12) ,Dialight (5.12) ,NXP (6.01) ,AVX (6.01) ,Maxim (6.01) ,Microchip (6.01) ,Eaton Bussman (6.01) ,Molex (6.01) ,Phoenix (6.01) ,Harwin (6.01) ,OMRON (6.01) ,Wurth (6.01) ,TI (6.01) ,TI (6.01) ,OnSemi (6.01) ,</t>
  </si>
  <si>
    <t>Everlight (6.01) ,FTDI (6.01) ,Intel (6.01) ,Analog (6.01) ,BelFuse (6.01) ,AdapterTech (6.01) ,C&amp;K (5.12) ,Vishay Dale (6.01) ,Tyco (5.12) ,TE (5.12) ,Schurter (6.01) ,Schroff (5.1) ,Schaffner (5.12) ,Panduit (6.01) ,Meanwell (5.11) ,Globtek (6.01) ,Epson (5.12) ,Dialight (5.12) ,Bourns (6.01) ,Abracon (6.01) ,NXP (6.01) ,AVX (6.01) ,BI Tech (6.01) ,Maxim (6.01) ,Microchip (6.01) ,Eaton Bussman (6.01) ,Molex (6.01) ,ComChip (6.01) ,Phoenix (6.01) ,Harwin (6.01) ,Fox (6.01) ,OMRON (6.01) ,Neutrik (6.01) ,Wurth (6.01) ,Kingbright (6.01) ,TI (6.01) ,TI (6.01) ,OnSemi (6.01) ,Taiwan Semi (6.01) ,Amphenol-FCI (6.01) ,Explore (6.01) ,</t>
  </si>
  <si>
    <t>Everlight (6.01) ,FTDI (6.01) ,Intel (6.01) ,Analog (6.01) ,Broadcom (6.01) ,AEL (6.01) ,BelFuse (6.01) ,AdapterTech (6.01) ,C&amp;K (5.12) ,Vishay Dale (6.01) ,Tyco (5.12) ,TE (5.12) ,Schroff (5.1) ,Panduit (6.01) ,Meanwell (5.11) ,Globtek (6.01) ,Epson (5.12) ,Epson (5.12) ,Dialight (5.12) ,NXP (6.01) ,AVX (6.01) ,Maxim (6.01) ,Microchip (6.01) ,EBM-Papst (6.01) ,Eaton Bussman (6.01) ,Molex (6.01) ,ComChip (6.01) ,Phoenix (6.01) ,Harwin (6.01) ,Fox (6.01) ,OMRON (6.01) ,Wurth (6.01) ,TI (6.01) ,TI (6.01) ,OnSemi (6.01) ,Taiwan Semi (6.01) ,Amphenol-FCI (6.01) ,Explore (6.01) ,</t>
  </si>
  <si>
    <t>FTDI (6.01) ,Intel (6.01) ,Analog (6.01) ,Broadcom (6.01) ,AEL (6.01) ,BelFuse (6.01) ,AdapterTech (6.01) ,C&amp;K (5.12) ,Vishay Dale (6.01) ,Tyco (5.12) ,TE (5.12) ,Schroff (5.1) ,Panduit (6.01) ,Meanwell (5.11) ,Globtek (6.01) ,Epson (5.12) ,Epson (5.12) ,Dialight (5.12) ,Abracon (6.01) ,NXP (6.01) ,AVX (6.01) ,Maxim (6.01) ,Microchip (6.01) ,EBM-Papst (6.01) ,Eaton Bussman (6.01) ,Molex (6.01) ,ComChip (6.01) ,Phoenix (6.01) ,Harwin (6.01) ,Fox (6.01) ,OMRON (6.01) ,Wurth (6.01) ,Kingbright (6.01) ,TI (6.01) ,TI (6.01) ,OnSemi (6.01) ,Taiwan Semi (6.01) ,</t>
  </si>
  <si>
    <t>FTDI (6.01) ,Intel (6.01) ,Analog (6.01) ,Broadcom (6.01) ,BelFuse (6.01) ,C&amp;K (5.12) ,Vishay Dale (6.01) ,Tyco (5.12) ,TE (5.12) ,Schroff (5.1) ,Schaffner (5.12) ,Panduit (6.01) ,Meanwell (5.11) ,Globtek (6.01) ,Epson (5.12) ,Dialight (5.12) ,Apem (6.01) ,Abracon (6.01) ,NXP (6.01) ,AVX (6.01) ,Maxim (6.01) ,Microchip (6.01) ,EBM-Papst (6.01) ,Eaton Bussman (6.01) ,Molex (6.01) ,ComChip (6.01) ,Phoenix (6.01) ,Harwin (6.01) ,Fox (6.01) ,OMRON (6.01) ,Neutrik (6.01) ,Wurth (6.01) ,Kingbright (6.01) ,TI (6.01) ,TI (6.01) ,OnSemi (6.01) ,Taiwan Semi (6.01) ,Amphenol-FCI (6.01) ,</t>
  </si>
  <si>
    <t>FTDI (6.01) ,Intel (6.01) ,Analog (6.01) ,Broadcom (6.01) ,AEL (6.01) ,BelFuse (6.01) ,AdapterTech (6.01) ,C&amp;K (5.12) ,Vishay Dale (6.01) ,Tyco (5.12) ,TE (5.12) ,Schroff (5.1) ,Panduit (6.01) ,Meanwell (5.11) ,Globtek (6.01) ,Epson (5.12) ,Epson (5.12) ,Dialight (5.12) ,Abracon (6.01) ,NXP (6.01) ,AVX (6.01) ,Maxim (6.01) ,Microchip (6.01) ,EBM-Papst (6.01) ,Eaton Bussman (6.01) ,Molex (6.01) ,ComChip (6.01) ,Phoenix (6.01) ,Harwin (6.01) ,Fox (6.01) ,OMRON (6.01) ,Wurth (6.01) ,TI (6.01) ,TI (6.01) ,OnSemi (6.01) ,Taiwan Semi (6.01) ,Explore (6.01) ,</t>
  </si>
  <si>
    <t>FTDI (6.01) ,Intel (6.01) ,Analog (6.01) ,Broadcom (6.01) ,AEL (6.01) ,BelFuse (6.01) ,C&amp;K (5.12) ,Vishay Dale (6.01) ,Tyco (5.12) ,TE (5.12) ,Schroff (5.1) ,Panduit (6.01) ,Meanwell (5.11) ,Globtek (6.01) ,Epson (5.12) ,Dialight (5.12) ,Abracon (6.01) ,NXP (6.01) ,AVX (6.01) ,Maxim (6.01) ,Microchip (6.01) ,EBM-Papst (6.01) ,Eaton Bussman (6.01) ,Molex (6.01) ,ComChip (6.01) ,Phoenix (6.01) ,Harwin (6.01) ,Fox (6.01) ,OMRON (6.01) ,Wurth (6.01) ,TI (6.01) ,TI (6.01) ,OnSemi (6.01) ,Taiwan Semi (6.01) ,Explore (6.01) ,</t>
  </si>
  <si>
    <t>FTDI (6.01) ,Intel (6.01) ,Analog (6.01) ,BelFuse (6.01) ,AdapterTech (6.01) ,C&amp;K (5.12) ,Vishay Dale (6.01) ,Tyco (5.12) ,TE (5.12) ,Schurter (6.01) ,Schroff (5.1) ,Schaffner (5.12) ,Panduit (6.01) ,Meanwell (5.11) ,Globtek (6.01) ,Epson (5.12) ,Dialight (5.12) ,Bourns (6.01) ,Apem (6.01) ,Abracon (6.01) ,NXP (6.01) ,AVX (6.01) ,BI Tech (6.01) ,BI Tech (6.01) ,Maxim (6.01) ,Microchip (6.01) ,EBM-Papst (6.01) ,Eaton Bussman (6.01) ,Molex (6.01) ,Phoenix (6.01) ,Harwin (6.01) ,Fox (6.01) ,OMRON (6.01) ,Neutrik (6.01) ,Wurth (6.01) ,Kingbright (6.01) ,TI (6.01) ,TI (6.01) ,OnSemi (6.01) ,Taiwan Semi (6.01) ,Amphenol-FCI (6.01) ,Explore (6.01) ,</t>
  </si>
  <si>
    <t>FTDI (6.01) ,Intel (6.01) ,Analog (6.01) ,BelFuse (6.01) ,AdapterTech (6.01) ,C&amp;K (5.12) ,Vishay Dale (6.01) ,Tyco (5.12) ,TE (5.12) ,Schurter (6.01) ,Schroff (5.1) ,Schaffner (5.12) ,Panduit (6.01) ,Meanwell (5.11) ,Globtek (6.01) ,Epson (5.12) ,Epson (5.12) ,Dialight (5.12) ,NXP (6.01) ,AVX (6.01) ,Maxim (6.01) ,Microchip (6.01) ,EBM-Papst (6.01) ,Eaton Bussman (6.01) ,Molex (6.01) ,ComChip (6.01) ,Phoenix (6.01) ,Harwin (6.01) ,Fox (6.01) ,OMRON (6.01) ,Neutrik (6.01) ,Wurth (6.01) ,TI (6.01) ,TI (6.01) ,OnSemi (6.01) ,Amphenol-FCI (6.01) ,</t>
  </si>
  <si>
    <t>Intel (6.01) ,Analog (6.01) ,Vishay Dale (6.01) ,Tyco (5.12) ,TE (5.12) ,Schroff (5.1) ,Panduit (6.01) ,Epson (5.12) ,Dialight (5.12) ,NXP (6.01) ,AVX (6.01) ,Maxim (6.01) ,Microchip (6.01) ,Eaton Bussman (6.01) ,Molex (6.01) ,Phoenix (6.01) ,OMRON (6.01) ,Wurth (6.01) ,TI (6.01) ,TI (6.01) ,OnSemi (6.01) ,Explore (6.01) ,</t>
  </si>
  <si>
    <t>Intel (6.01) ,Analog (6.01) ,Vishay Dale (6.01) ,Tyco (5.12) ,TE (5.12) ,Schroff (5.1) ,Panduit (6.01) ,Meanwell (5.11) ,Epson (5.12) ,Dialight (5.12) ,NXP (6.01) ,AVX (6.01) ,Maxim (6.01) ,Microchip (6.01) ,EBM-Papst (6.01) ,Eaton Bussman (6.01) ,Molex (6.01) ,Phoenix (6.01) ,Fox (6.01) ,OMRON (6.01) ,Wurth (6.01) ,TI (6.01) ,TI (6.01) ,OnSemi (6.01) ,Explore (6.01) ,</t>
  </si>
  <si>
    <t>Intel (6.01) ,Analog (6.01) ,Vishay Dale (6.01) ,Tyco (5.12) ,TE (5.12) ,Schroff (5.1) ,Panduit (6.01) ,Epson (5.12) ,Dialight (5.12) ,NXP (6.01) ,AVX (6.01) ,Maxim (6.01) ,Microchip (6.01) ,Eaton Bussman (6.01) ,Molex (6.01) ,Phoenix (6.01) ,Fox (6.01) ,OMRON (6.01) ,Wurth (6.01) ,TI (6.01) ,TI (6.01) ,OnSemi (6.01) ,Explore (6.01) ,</t>
  </si>
  <si>
    <t>Intel (6.01) ,Analog (6.01) ,Vishay Dale (6.01) ,Tyco (5.12) ,TE (5.12) ,Schroff (5.1) ,Panduit (6.01) ,Meanwell (5.11) ,Globtek (6.01) ,Epson (5.12) ,Dialight (5.12) ,NXP (6.01) ,AVX (6.01) ,Maxim (6.01) ,Microchip (6.01) ,EBM-Papst (6.01) ,Eaton Bussman (6.01) ,Molex (6.01) ,Phoenix (6.01) ,Fox (6.01) ,OMRON (6.01) ,Wurth (6.01) ,TI (6.01) ,TI (6.01) ,OnSemi (6.01) ,Explore (6.01) ,</t>
  </si>
  <si>
    <t>Intel (6.01) ,Analog (6.01) ,Vishay Dale (6.01) ,Tyco (5.12) ,TE (5.12) ,Schroff (5.1) ,Panduit (6.01) ,Meanwell (5.11) ,Globtek (6.01) ,Epson (5.12) ,Dialight (5.12) ,Abracon (6.01) ,NXP (6.01) ,AVX (6.01) ,Maxim (6.01) ,Microchip (6.01) ,EBM-Papst (6.01) ,Eaton Bussman (6.01) ,Molex (6.01) ,Phoenix (6.01) ,Fox (6.01) ,OMRON (6.01) ,Wurth (6.01) ,TI (6.01) ,TI (6.01) ,OnSemi (6.01) ,Explore (6.01) ,</t>
  </si>
  <si>
    <t>Intel (6.01) ,Analog (6.01) ,Vishay Dale (6.01) ,Tyco (5.12) ,TE (5.12) ,Schroff (5.1) ,Panduit (6.01) ,Meanwell (5.11) ,Epson (5.12) ,Dialight (5.12) ,NXP (6.01) ,AVX (6.01) ,Maxim (6.01) ,Microchip (6.01) ,Eaton Bussman (6.01) ,Molex (6.01) ,Phoenix (6.01) ,Fox (6.01) ,OMRON (6.01) ,Wurth (6.01) ,TI (6.01) ,TI (6.01) ,OnSemi (6.01) ,Explore (6.01) ,</t>
  </si>
  <si>
    <t>Intel (6.01) ,Analog (6.01) ,Vishay Dale (6.01) ,Tyco (5.12) ,TE (5.12) ,Schroff (5.1) ,Panduit (6.01) ,Meanwell (5.11) ,Globtek (6.01) ,Epson (5.12) ,Dialight (5.12) ,NXP (6.01) ,AVX (6.01) ,Maxim (6.01) ,Microchip (6.01) ,Eaton Bussman (6.01) ,Molex (6.01) ,Phoenix (6.01) ,Fox (6.01) ,OMRON (6.01) ,Wurth (6.01) ,TI (6.01) ,TI (6.01) ,OnSemi (6.01) ,Explore (6.01) ,</t>
  </si>
  <si>
    <t>Intel (6.01) ,Analog (6.01) ,Vishay Dale (6.01) ,Tyco (5.12) ,TE (5.12) ,Schroff (5.1) ,Panduit (6.01) ,Epson (5.12) ,Dialight (5.12) ,NXP (6.01) ,AVX (6.01) ,Maxim (6.01) ,Microchip (6.01) ,Eaton Bussman (6.01) ,Molex (6.01) ,Phoenix (6.01) ,OMRON (6.01) ,TI (6.01) ,TI (6.01) ,OnSemi (6.01) ,</t>
  </si>
  <si>
    <t>Intel (6.01) ,Analog (6.01) ,Vishay Dale (6.01) ,Tyco (5.12) ,TE (5.12) ,Schroff (5.1) ,Panduit (6.01) ,Epson (5.12) ,Dialight (5.12) ,NXP (6.01) ,AVX (6.01) ,Maxim (6.01) ,Microchip (6.01) ,Eaton Bussman (6.01) ,Molex (6.01) ,Phoenix (6.01) ,OMRON (6.01) ,TI (6.01) ,TI (6.01) ,OnSemi (6.01) ,Explore (6.01) ,</t>
  </si>
  <si>
    <t>Intel (6.01) ,Analog (6.01) ,Vishay Dale (6.01) ,Tyco (5.12) ,TE (5.12) ,Schroff (5.1) ,Panduit (6.01) ,Meanwell (5.11) ,Epson (5.12) ,Epson (5.12) ,Dialight (5.12) ,NXP (6.01) ,AVX (6.01) ,Maxim (6.01) ,Microchip (6.01) ,EBM-Papst (6.01) ,Eaton Bussman (6.01) ,Molex (6.01) ,Phoenix (6.01) ,Fox (6.01) ,OMRON (6.01) ,Wurth (6.01) ,TI (6.01) ,TI (6.01) ,OnSemi (6.01) ,Explore (6.01) ,</t>
  </si>
  <si>
    <t>Intel (6.01) ,Analog (6.01) ,Vishay Dale (6.01) ,Tyco (5.12) ,TE (5.12) ,Schroff (5.1) ,Panduit (6.01) ,Meanwell (5.11) ,Epson (5.12) ,Dialight (5.12) ,NXP (6.01) ,AVX (6.01) ,Maxim (6.01) ,Microchip (6.01) ,Eaton Bussman (6.01) ,Molex (6.01) ,Phoenix (6.01) ,Fox (6.01) ,OMRON (6.01) ,Wurth (6.01) ,TI (6.01) ,TI (6.01) ,OnSemi (6.01) ,</t>
  </si>
  <si>
    <t>Intel (6.01) ,Analog (6.01) ,Vishay Dale (6.01) ,Tyco (5.12) ,TE (5.12) ,Schroff (5.1) ,Panduit (6.01) ,Meanwell (5.11) ,Epson (5.12) ,Dialight (5.12) ,NXP (6.01) ,AVX (6.01) ,Maxim (6.01) ,Microchip (6.01) ,EBM-Papst (6.01) ,Eaton Bussman (6.01) ,Molex (6.01) ,Phoenix (6.01) ,OMRON (6.01) ,TI (6.01) ,TI (6.01) ,OnSemi (6.01) ,Explore (6.01) ,</t>
  </si>
  <si>
    <t>Intel (6.01) ,Analog (6.01) ,Vishay Dale (6.01) ,Tyco (5.12) ,TE (5.12) ,Schroff (5.1) ,Panduit (6.01) ,Meanwell (5.11) ,Epson (5.12) ,Epson (5.12) ,Dialight (5.12) ,NXP (6.01) ,AVX (6.01) ,Maxim (6.01) ,Microchip (6.01) ,Eaton Bussman (6.01) ,Molex (6.01) ,Phoenix (6.01) ,Fox (6.01) ,OMRON (6.01) ,OMRON (6.01) ,OMRON (6.01) ,Wurth (6.01) ,TI (6.01) ,TI (6.01) ,OnSemi (6.01) ,</t>
  </si>
  <si>
    <t>Intel (6.01) ,Analog (6.01) ,Vishay Dale (6.01) ,Tyco (5.12) ,TE (5.12) ,Schroff (5.1) ,Panduit (6.01) ,Meanwell (5.11) ,Epson (5.12) ,Epson (5.12) ,Dialight (5.12) ,NXP (6.01) ,AVX (6.01) ,Maxim (6.01) ,Microchip (6.01) ,EBM-Papst (6.01) ,Eaton Bussman (6.01) ,Molex (6.01) ,Phoenix (6.01) ,OMRON (6.01) ,Wurth (6.01) ,TI (6.01) ,TI (6.01) ,OnSemi (6.01) ,</t>
  </si>
  <si>
    <t>Intel (6.01) ,Analog (6.01) ,Vishay Dale (6.01) ,Tyco (5.12) ,TE (5.12) ,Schroff (5.1) ,Panduit (6.01) ,Meanwell (5.11) ,Epson (5.12) ,Epson (5.12) ,Dialight (5.12) ,NXP (6.01) ,AVX (6.01) ,Maxim (6.01) ,Microchip (6.01) ,Eaton Bussman (6.01) ,Molex (6.01) ,Phoenix (6.01) ,OMRON (6.01) ,TI (6.01) ,TI (6.01) ,OnSemi (6.01) ,Explore (6.01) ,</t>
  </si>
  <si>
    <t>Intel (6.01) ,Analog (6.01) ,Vishay Dale (6.01) ,Tyco (5.12) ,TE (5.12) ,Schroff (5.1) ,Panduit (6.01) ,Epson (5.12) ,Dialight (5.12) ,NXP (6.01) ,Maxim (6.01) ,Microchip (6.01) ,Eaton Bussman (6.01) ,Molex (6.01) ,Phoenix (6.01) ,OMRON (6.01) ,TI (6.01) ,TI (6.01) ,OnSemi (6.01) ,</t>
  </si>
  <si>
    <t>Intel (6.01) ,Analog (6.01) ,Vishay Dale (6.01) ,Tyco (5.12) ,TE (5.12) ,Schroff (5.1) ,Panduit (6.01) ,Meanwell (5.11) ,Epson (5.12) ,Dialight (5.12) ,NXP (6.01) ,AVX (6.01) ,Maxim (6.01) ,Microchip (6.01) ,EBM-Papst (6.01) ,Eaton Bussman (6.01) ,Molex (6.01) ,Phoenix (6.01) ,OMRON (6.01) ,TI (6.01) ,TI (6.01) ,OnSemi (6.01) ,</t>
  </si>
  <si>
    <t>Intel (6.01) ,Analog (6.01) ,Vishay Dale (6.01) ,Tyco (5.12) ,TE (5.12) ,Schroff (5.1) ,Panduit (6.01) ,Epson (5.12) ,Dialight (5.12) ,NXP (6.01) ,AVX (6.01) ,Maxim (6.01) ,Microchip (6.01) ,Eaton Bussman (6.01) ,Molex (6.01) ,Phoenix (6.01) ,OMRON (6.01) ,OMRON (6.01) ,OMRON (6.01) ,Wurth (6.01) ,TI (6.01) ,TI (6.01) ,OnSemi (6.01) ,</t>
  </si>
  <si>
    <t>Intel (6.01) ,Analog (6.01) ,Vishay Dale (6.01) ,Tyco (5.12) ,TE (5.12) ,Schroff (5.1) ,Panduit (6.01) ,Meanwell (5.11) ,Globtek (6.01) ,Epson (5.12) ,Epson (5.12) ,Dialight (5.12) ,NXP (6.01) ,AVX (6.01) ,Maxim (6.01) ,Microchip (6.01) ,EBM-Papst (6.01) ,Eaton Bussman (6.01) ,Molex (6.01) ,Phoenix (6.01) ,OMRON (6.01) ,Wurth (6.01) ,TI (6.01) ,TI (6.01) ,OnSemi (6.01) ,</t>
  </si>
  <si>
    <t>Intel (6.01) ,Analog (6.01) ,Vishay Dale (6.01) ,Tyco (5.12) ,TE (5.12) ,Schroff (5.1) ,Panduit (6.01) ,Meanwell (5.11) ,Epson (5.12) ,Dialight (5.12) ,NXP (6.01) ,AVX (6.01) ,Maxim (6.01) ,Microchip (6.01) ,EBM-Papst (6.01) ,Eaton Bussman (6.01) ,Molex (6.01) ,Phoenix (6.01) ,OMRON (6.01) ,Wurth (6.01) ,TI (6.01) ,TI (6.01) ,OnSemi (6.01) ,</t>
  </si>
  <si>
    <t>Intel (6.01) ,Analog (6.01) ,Vishay Dale (6.01) ,Tyco (5.12) ,TE (5.12) ,Schroff (5.1) ,Panduit (6.01) ,Meanwell (5.11) ,Epson (5.12) ,Dialight (5.12) ,NXP (6.01) ,AVX (6.01) ,Maxim (6.01) ,Microchip (6.01) ,EBM-Papst (6.01) ,Eaton Bussman (6.01) ,Molex (6.01) ,Phoenix (6.01) ,OMRON (6.01) ,Wurth (6.01) ,TI (6.01) ,TI (6.01) ,OnSemi (6.01) ,Explore (6.01) ,</t>
  </si>
  <si>
    <t>Intel (6.01) ,Analog (6.01) ,BelFuse (6.01) ,C&amp;K (5.12) ,Vishay Dale (6.01) ,Tyco (5.12) ,TE (5.12) ,Schurter (6.01) ,Schroff (5.1) ,Schaffner (5.12) ,Panduit (6.01) ,Meanwell (5.11) ,Globtek (6.01) ,Epson (5.12) ,Epson (5.12) ,Epson (5.12) ,Dialight (5.12) ,Apem (6.01) ,Apem (6.01) ,NXP (6.01) ,AVX (6.01) ,Maxim (6.01) ,Microchip (6.01) ,EBM-Papst (6.01) ,Delta Fans (6.01) ,Eaton Bussman (6.01) ,Molex (6.01) ,Phoenix (6.01) ,Harwin (6.01) ,Fox (6.01) ,OMRON (6.01) ,Wurth (6.01) ,Kingbright (6.01) ,TI (6.01) ,TI (6.01) ,OnSemi (6.01) ,Taiwan Semi (6.01) ,Amphenol-FCI (6.01) ,</t>
  </si>
  <si>
    <t>Intel (6.01) ,Analog (6.01) ,BelFuse (6.01) ,Vishay Dale (6.01) ,Tyco (5.12) ,TE (5.12) ,Schroff (5.1) ,Panduit (6.01) ,Epson (5.12) ,Dialight (5.12) ,NXP (6.01) ,AVX (6.01) ,Maxim (6.01) ,Microchip (6.01) ,Eaton Bussman (6.01) ,Molex (6.01) ,ComChip (6.01) ,Phoenix (6.01) ,Harwin (6.01) ,OMRON (6.01) ,Wurth (6.01) ,TI (6.01) ,TI (6.01) ,OnSemi (6.01) ,</t>
  </si>
  <si>
    <t>Intel (6.01) ,Analog (6.01) ,Vishay Dale (6.01) ,Tyco (5.12) ,TE (5.12) ,Panduit (6.01) ,Dialight (5.12) ,NXP (6.01) ,AVX (6.01) ,Maxim (6.01) ,Microchip (6.01) ,Eaton Bussman (6.01) ,Molex (6.01) ,Phoenix (6.01) ,Harwin (6.01) ,OMRON (6.01) ,Neutrik (6.01) ,Wurth (6.01) ,TI (6.01) ,TI (6.01) ,OnSemi (6.01) ,</t>
  </si>
  <si>
    <t>Intel (6.01) ,Analog (6.01) ,AEL (6.01) ,BelFuse (6.01) ,C&amp;K (5.12) ,Vishay Dale (6.01) ,Tyco (5.12) ,TE (5.12) ,Schroff (5.1) ,Schaffner (5.12) ,Panduit (6.01) ,Meanwell (5.11) ,Globtek (6.01) ,Epson (5.12) ,Epson (5.12) ,Dialight (5.12) ,Apem (6.01) ,NXP (6.01) ,AVX (6.01) ,Maxim (6.01) ,Microchip (6.01) ,EBM-Papst (6.01) ,Eaton Bussman (6.01) ,Molex (6.01) ,Phoenix (6.01) ,Harwin (6.01) ,Nichicon (6.01) ,Fox (6.01) ,OMRON (6.01) ,Neutrik (6.01) ,Wurth (6.01) ,TI (6.01) ,TI (6.01) ,OnSemi (6.01) ,Taiwan Semi (6.01) ,Amphenol-FCI (6.01) ,</t>
  </si>
  <si>
    <t>Intel (6.01) ,Analog (6.01) ,BelFuse (6.01) ,C&amp;K (5.12) ,Vishay Dale (6.01) ,Tyco (5.12) ,TE (5.12) ,Schroff (5.1) ,Panduit (6.01) ,Meanwell (5.11) ,Epson (5.12) ,Dialight (5.12) ,Bourns (6.01) ,NXP (6.01) ,AVX (6.01) ,Maxim (6.01) ,Microchip (6.01) ,Delta Fans (6.01) ,Eaton Bussman (6.01) ,Molex (6.01) ,ComChip (6.01) ,Phoenix (6.01) ,Harwin (6.01) ,OMRON (6.01) ,Wurth (6.01) ,Kingbright (6.01) ,TI (6.01) ,TI (6.01) ,OnSemi (6.01) ,</t>
  </si>
  <si>
    <t>Intel (6.01) ,Analog (6.01) ,BelFuse (6.01) ,AdapterTech (6.01) ,C&amp;K (5.12) ,Vishay Dale (6.01) ,Tyco (5.12) ,TE (5.12) ,Schroff (5.1) ,Schaffner (5.12) ,Panduit (6.01) ,Meanwell (5.11) ,Globtek (6.01) ,Epson (5.12) ,Epson (5.12) ,Dialight (5.12) ,Abracon (6.01) ,NXP (6.01) ,AVX (6.01) ,BI Tech (6.01) ,BI Tech (6.01) ,Maxim (6.01) ,Microchip (6.01) ,EBM-Papst (6.01) ,Eaton Bussman (6.01) ,Molex (6.01) ,Phoenix (6.01) ,Harwin (6.01) ,Fox (6.01) ,OMRON (6.01) ,Neutrik (6.01) ,Wurth (6.01) ,TI (6.01) ,TI (6.01) ,OnSemi (6.01) ,Taiwan Semi (6.01) ,</t>
  </si>
  <si>
    <t>Intel (6.01) ,Analog (6.01) ,BelFuse (6.01) ,Vishay Dale (6.01) ,Tyco (5.12) ,TE (5.12) ,Schurter (6.01) ,Schroff (5.1) ,Schaffner (5.12) ,Panduit (6.01) ,Meanwell (5.11) ,Globtek (6.01) ,Epson (5.12) ,Dialight (5.12) ,Apem (6.01) ,NXP (6.01) ,AVX (6.01) ,Maxim (6.01) ,Microchip (6.01) ,EBM-Papst (6.01) ,Delta Fans (6.01) ,Eaton Bussman (6.01) ,Molex (6.01) ,Phoenix (6.01) ,Harwin (6.01) ,Fox (6.01) ,OMRON (6.01) ,Neutrik (6.01) ,Wurth (6.01) ,TI (6.01) ,TI (6.01) ,OnSemi (6.01) ,Amphenol-FCI (6.01) ,</t>
  </si>
  <si>
    <t>Intel (6.01) ,Analog (6.01) ,BelFuse (6.01) ,Vishay Dale (6.01) ,Tyco (5.12) ,TE (5.12) ,Schroff (5.1) ,Panduit (6.01) ,Meanwell (5.11) ,Epson (5.12) ,Epson (5.12) ,Dialight (5.12) ,NXP (6.01) ,AVX (6.01) ,Maxim (6.01) ,Microchip (6.01) ,EBM-Papst (6.01) ,Eaton Bussman (6.01) ,Molex (6.01) ,Phoenix (6.01) ,Harwin (6.01) ,OMRON (6.01) ,Wurth (6.01) ,TI (6.01) ,TI (6.01) ,OnSemi (6.01) ,</t>
  </si>
  <si>
    <t>Intel (6.01) ,Analog (6.01) ,BelFuse (6.01) ,C&amp;K (5.12) ,Vishay Dale (6.01) ,Tyco (5.12) ,TE (5.12) ,Schurter (6.01) ,Schroff (5.1) ,Panduit (6.01) ,Meanwell (5.11) ,Globtek (6.01) ,Epson (5.12) ,Dialight (5.12) ,Abracon (6.01) ,NXP (6.01) ,AVX (6.01) ,Maxim (6.01) ,Microchip (6.01) ,EBM-Papst (6.01) ,Delta Fans (6.01) ,Eaton Bussman (6.01) ,Molex (6.01) ,ComChip (6.01) ,Phoenix (6.01) ,Harwin (6.01) ,Fox (6.01) ,OMRON (6.01) ,Neutrik (6.01) ,Wurth (6.01) ,TI (6.01) ,TI (6.01) ,OnSemi (6.01) ,Taiwan Semi (6.01) ,Amphenol-FCI (6.01) ,</t>
  </si>
  <si>
    <t>Intel (6.01) ,Analog (6.01) ,BelFuse (6.01) ,Vishay Dale (6.01) ,Tyco (5.12) ,TE (5.12) ,Schroff (5.1) ,Panduit (6.01) ,Globtek (6.01) ,Epson (5.12) ,Dialight (5.12) ,NXP (6.01) ,AVX (6.01) ,Maxim (6.01) ,Microchip (6.01) ,Eaton Bussman (6.01) ,Molex (6.01) ,Phoenix (6.01) ,Harwin (6.01) ,Fox (6.01) ,OMRON (6.01) ,Wurth (6.01) ,TI (6.01) ,TI (6.01) ,OnSemi (6.01) ,</t>
  </si>
  <si>
    <t>Intel (6.01) ,Analog (6.01) ,Vishay Dale (6.01) ,Tyco (5.12) ,TE (5.12) ,Schroff (5.1) ,Panduit (6.01) ,Meanwell (5.11) ,Globtek (6.01) ,Epson (5.12) ,Epson (5.12) ,Dialight (5.12) ,NXP (6.01) ,AVX (6.01) ,Maxim (6.01) ,Microchip (6.01) ,Eaton Bussman (6.01) ,Molex (6.01) ,Phoenix (6.01) ,Harwin (6.01) ,OMRON (6.01) ,Wurth (6.01) ,TI (6.01) ,TI (6.01) ,OnSemi (6.01) ,</t>
  </si>
  <si>
    <t>Intel (6.01) ,Analog (6.01) ,BelFuse (6.01) ,Vishay Dale (6.01) ,Tyco (5.12) ,TE (5.12) ,Schroff (5.1) ,Panduit (6.01) ,Epson (5.12) ,Dialight (5.12) ,NXP (6.01) ,AVX (6.01) ,Maxim (6.01) ,Microchip (6.01) ,Eaton Bussman (6.01) ,Molex (6.01) ,Phoenix (6.01) ,Harwin (6.01) ,OMRON (6.01) ,Neutrik (6.01) ,Wurth (6.01) ,TI (6.01) ,TI (6.01) ,OnSemi (6.01) ,</t>
  </si>
  <si>
    <t>Intel (6.01) ,Analog (6.01) ,BelFuse (6.01) ,Tyco (5.12) ,TE (5.12) ,Schroff (5.1) ,Panduit (6.01) ,Epson (5.12) ,Dialight (5.12) ,Maxim (6.01) ,Harwin (6.01) ,OMRON (6.01) ,Wurth (6.01) ,TI (6.01) ,TI (6.01) ,OnSemi (6.01) ,</t>
  </si>
  <si>
    <t>Intel (6.01) ,Analog (6.01) ,Vishay Dale (6.01) ,Tyco (5.12) ,TE (5.12) ,Schroff (5.1) ,Panduit (6.01) ,Epson (5.12) ,Dialight (5.12) ,NXP (6.01) ,AVX (6.01) ,Maxim (6.01) ,Microchip (6.01) ,Eaton Bussman (6.01) ,Molex (6.01) ,Phoenix (6.01) ,Harwin (6.01) ,OMRON (6.01) ,Wurth (6.01) ,TI (6.01) ,TI (6.01) ,OnSemi (6.01) ,</t>
  </si>
  <si>
    <t>Intel (6.01) ,Analog (6.01) ,BelFuse (6.01) ,Vishay Dale (6.01) ,Tyco (5.12) ,TE (5.12) ,Schroff (5.1) ,Panduit (6.01) ,Meanwell (5.11) ,Epson (5.12) ,Dialight (5.12) ,NXP (6.01) ,AVX (6.01) ,Maxim (6.01) ,Microchip (6.01) ,Eaton Bussman (6.01) ,Molex (6.01) ,Phoenix (6.01) ,Harwin (6.01) ,OMRON (6.01) ,Wurth (6.01) ,Kingbright (6.01) ,TI (6.01) ,TI (6.01) ,OnSemi (6.01) ,</t>
  </si>
  <si>
    <t>Intel (6.01) ,Analog (6.01) ,Vishay Dale (6.01) ,Tyco (5.12) ,TE (5.12) ,Dialight (5.12) ,NXP (6.01) ,AVX (6.01) ,Microchip (6.01) ,Eaton Bussman (6.01) ,Molex (6.01) ,Harwin (6.01) ,OMRON (6.01) ,TI (6.01) ,TI (6.01) ,OnSemi (6.01) ,</t>
  </si>
  <si>
    <t>Intel (6.01) ,Analog (6.01) ,BelFuse (6.01) ,Vishay Dale (6.01) ,Tyco (5.12) ,TE (5.12) ,Schurter (6.01) ,Schroff (5.1) ,Panduit (6.01) ,Meanwell (5.11) ,Epson (5.12) ,Dialight (5.12) ,Apem (6.01) ,NXP (6.01) ,AVX (6.01) ,Maxim (6.01) ,Microchip (6.01) ,EBM-Papst (6.01) ,Eaton Bussman (6.01) ,Molex (6.01) ,Phoenix (6.01) ,Harwin (6.01) ,Fox (6.01) ,OMRON (6.01) ,Wurth (6.01) ,TI (6.01) ,TI (6.01) ,OnSemi (6.01) ,</t>
  </si>
  <si>
    <t>Intel (6.01) ,Analog (6.01) ,BelFuse (6.01) ,Vishay Dale (6.01) ,Tyco (5.12) ,TE (5.12) ,Schroff (5.1) ,Panduit (6.01) ,Meanwell (5.11) ,Epson (5.12) ,Dialight (5.12) ,NXP (6.01) ,AVX (6.01) ,Maxim (6.01) ,Microchip (6.01) ,EBM-Papst (6.01) ,Eaton Bussman (6.01) ,Molex (6.01) ,Phoenix (6.01) ,Harwin (6.01) ,Fox (6.01) ,OMRON (6.01) ,Wurth (6.01) ,TI (6.01) ,TI (6.01) ,OnSemi (6.01) ,</t>
  </si>
  <si>
    <t>Intel (6.01) ,Analog (6.01) ,BelFuse (6.01) ,Vishay Dale (6.01) ,Tyco (5.12) ,TE (5.12) ,Schroff (5.1) ,Panduit (6.01) ,Meanwell (5.11) ,Epson (5.12) ,Dialight (5.12) ,NXP (6.01) ,AVX (6.01) ,Maxim (6.01) ,Microchip (6.01) ,Eaton Bussman (6.01) ,Molex (6.01) ,Phoenix (6.01) ,Harwin (6.01) ,Fox (6.01) ,OMRON (6.01) ,Wurth (6.01) ,TI (6.01) ,TI (6.01) ,OnSemi (6.01) ,Taiwan Semi (6.01) ,</t>
  </si>
  <si>
    <t>Intel (6.01) ,Analog (6.01) ,BelFuse (6.01) ,C&amp;K (5.12) ,Vishay Dale (6.01) ,Tyco (5.12) ,TE (5.12) ,Schroff (5.1) ,Panduit (6.01) ,Meanwell (5.11) ,Dialight (5.12) ,NXP (6.01) ,AVX (6.01) ,Maxim (6.01) ,Microchip (6.01) ,Eaton Bussman (6.01) ,Molex (6.01) ,Phoenix (6.01) ,Harwin (6.01) ,OMRON (6.01) ,Wurth (6.01) ,TI (6.01) ,TI (6.01) ,OnSemi (6.01) ,</t>
  </si>
  <si>
    <t>Intel (6.01) ,Analog (6.01) ,BelFuse (6.01) ,AdapterTech (6.01) ,C&amp;K (5.12) ,Vishay Dale (6.01) ,Tyco (5.12) ,TE (5.12) ,Schurter (6.01) ,Schroff (5.1) ,Schaffner (5.12) ,Panduit (6.01) ,Meanwell (5.11) ,Globtek (6.01) ,Epson (5.12) ,Epson (5.12) ,Dialight (5.12) ,Bourns (6.01) ,Apem (6.01) ,Abracon (6.01) ,NXP (6.01) ,AVX (6.01) ,BI Tech (6.01) ,Maxim (6.01) ,Microchip (6.01) ,EBM-Papst (6.01) ,Eaton Bussman (6.01) ,Molex (6.01) ,Harwin (6.01) ,Fox (6.01) ,OMRON (6.01) ,OMRON (6.01) ,OMRON (6.01) ,OMRON (6.01) ,Neutrik (6.01) ,Wurth (6.01) ,Kingbright (6.01) ,TI (6.01) ,TI (6.01) ,OnSemi (6.01) ,Taiwan Semi (6.01) ,Amphenol-FCI (6.01) ,</t>
  </si>
  <si>
    <t>Intel (6.01) ,Analog (6.01) ,AEL (6.01) ,BelFuse (6.01) ,C&amp;K (5.12) ,Vishay Dale (6.01) ,Tyco (5.12) ,TE (5.12) ,Schurter (6.01) ,Schroff (5.1) ,Panduit (6.01) ,Meanwell (5.11) ,Globtek (6.01) ,Epson (5.12) ,Dialight (5.12) ,Bourns (6.01) ,Apem (6.01) ,Abracon (6.01) ,NXP (6.01) ,AVX (6.01) ,Maxim (6.01) ,Microchip (6.01) ,EBM-Papst (6.01) ,Eaton Bussman (6.01) ,Molex (6.01) ,Phoenix (6.01) ,Harwin (6.01) ,Fox (6.01) ,OMRON (6.01) ,Wurth (6.01) ,Kingbright (6.01) ,TI (6.01) ,TI (6.01) ,OnSemi (6.01) ,Taiwan Semi (6.01) ,Amphenol-FCI (6.01) ,</t>
  </si>
  <si>
    <t>Intel (6.01) ,Analog (6.01) ,BelFuse (6.01) ,Vishay Dale (6.01) ,Tyco (5.12) ,TE (5.12) ,Schroff (5.1) ,Panduit (6.01) ,Meanwell (5.11) ,Epson (5.12) ,Dialight (5.12) ,NXP (6.01) ,AVX (6.01) ,Maxim (6.01) ,Microchip (6.01) ,Eaton Bussman (6.01) ,Molex (6.01) ,Phoenix (6.01) ,Harwin (6.01) ,OMRON (6.01) ,Wurth (6.01) ,TI (6.01) ,TI (6.01) ,OnSemi (6.01) ,</t>
  </si>
  <si>
    <t>Intel (6.01) ,Analog (6.01) ,BelFuse (6.01) ,AdapterTech (6.01) ,C&amp;K (5.12) ,Vishay Dale (6.01) ,Tyco (5.12) ,TE (5.12) ,Schurter (6.01) ,Schroff (5.1) ,Panduit (6.01) ,Meanwell (5.11) ,Globtek (6.01) ,Epson (5.12) ,Dialight (5.12) ,Bourns (6.01) ,Apem (6.01) ,NXP (6.01) ,AVX (6.01) ,BI Tech (6.01) ,Maxim (6.01) ,Microchip (6.01) ,EBM-Papst (6.01) ,Eaton Bussman (6.01) ,Molex (6.01) ,Phoenix (6.01) ,Harwin (6.01) ,Fox (6.01) ,OMRON (6.01) ,Neutrik (6.01) ,Wurth (6.01) ,TI (6.01) ,TI (6.01) ,OnSemi (6.01) ,Taiwan Semi (6.01) ,Amphenol-FCI (6.01) ,</t>
  </si>
  <si>
    <t>Intel (6.01) ,Analog (6.01) ,Vishay Dale (6.01) ,Tyco (5.12) ,TE (5.12) ,Schroff (5.1) ,Panduit (6.01) ,Meanwell (5.11) ,Epson (5.12) ,Dialight (5.12) ,NXP (6.01) ,AVX (6.01) ,Maxim (6.01) ,Microchip (6.01) ,Eaton Bussman (6.01) ,Molex (6.01) ,Phoenix (6.01) ,Harwin (6.01) ,OMRON (6.01) ,Neutrik (6.01) ,Wurth (6.01) ,TI (6.01) ,TI (6.01) ,OnSemi (6.01) ,Amphenol-FCI (6.01) ,</t>
  </si>
  <si>
    <t>Intel (6.01) ,Analog (6.01) ,Vishay Dale (6.01) ,Tyco (5.12) ,TE (5.12) ,Schurter (6.01) ,Schroff (5.1) ,Panduit (6.01) ,Meanwell (5.11) ,Epson (5.12) ,NXP (6.01) ,AVX (6.01) ,Maxim (6.01) ,Microchip (6.01) ,Eaton Bussman (6.01) ,Molex (6.01) ,Phoenix (6.01) ,Harwin (6.01) ,OMRON (6.01) ,Neutrik (6.01) ,Wurth (6.01) ,TI (6.01) ,TI (6.01) ,OnSemi (6.01) ,Amphenol-FCI (6.01) ,</t>
  </si>
  <si>
    <t>Intel (6.01) ,Analog (6.01) ,BelFuse (6.01) ,C&amp;K (5.12) ,Vishay Dale (6.01) ,Tyco (5.12) ,TE (5.12) ,Schurter (6.01) ,Schroff (5.1) ,Panduit (6.01) ,Meanwell (5.11) ,Epson (5.12) ,Dialight (5.12) ,Bourns (6.01) ,Abracon (6.01) ,NXP (6.01) ,AVX (6.01) ,BI Tech (6.01) ,BI Tech (6.01) ,Maxim (6.01) ,Microchip (6.01) ,EBM-Papst (6.01) ,Eaton Bussman (6.01) ,Molex (6.01) ,Phoenix (6.01) ,Harwin (6.01) ,Fox (6.01) ,OMRON (6.01) ,Neutrik (6.01) ,Wurth (6.01) ,TI (6.01) ,TI (6.01) ,OnSemi (6.01) ,Amphenol-FCI (6.01) ,</t>
  </si>
  <si>
    <t>Intel (6.01) ,Analog (6.01) ,BelFuse (6.01) ,C&amp;K (5.12) ,Vishay Dale (6.01) ,Tyco (5.12) ,TE (5.12) ,Schurter (6.01) ,Schroff (5.1) ,Schaffner (5.12) ,Panduit (6.01) ,Meanwell (5.11) ,Globtek (6.01) ,Epson (5.12) ,Epson (5.12) ,Dialight (5.12) ,Bourns (6.01) ,Abracon (6.01) ,NXP (6.01) ,AVX (6.01) ,BI Tech (6.01) ,Maxim (6.01) ,Microchip (6.01) ,EBM-Papst (6.01) ,Eaton Bussman (6.01) ,Molex (6.01) ,Phoenix (6.01) ,Harwin (6.01) ,Fox (6.01) ,OMRON (6.01) ,Neutrik (6.01) ,Wurth (6.01) ,TI (6.01) ,TI (6.01) ,OnSemi (6.01) ,Taiwan Semi (6.01) ,Amphenol-FCI (6.01) ,</t>
  </si>
  <si>
    <t>Intel (6.01) ,Analog (6.01) ,BelFuse (6.01) ,AdapterTech (6.01) ,C&amp;K (5.12) ,Vishay Dale (6.01) ,Tyco (5.12) ,TE (5.12) ,Schurter (6.01) ,Schroff (5.1) ,Schaffner (5.12) ,Panduit (6.01) ,Meanwell (5.11) ,Globtek (6.01) ,Epson (5.12) ,Epson (5.12) ,Dialight (5.12) ,Bourns (6.01) ,Abracon (6.01) ,NXP (6.01) ,AVX (6.01) ,BI Tech (6.01) ,Maxim (6.01) ,Microchip (6.01) ,EBM-Papst (6.01) ,Eaton Bussman (6.01) ,Molex (6.01) ,ComChip (6.01) ,Phoenix (6.01) ,Harwin (6.01) ,Fox (6.01) ,OMRON (6.01) ,Neutrik (6.01) ,Wurth (6.01) ,Kingbright (6.01) ,TI (6.01) ,TI (6.01) ,OnSemi (6.01) ,Taiwan Semi (6.01) ,Amphenol-FCI (6.01) ,</t>
  </si>
  <si>
    <t>Intel (6.01) ,Analog (6.01) ,BelFuse (6.01) ,Vishay Dale (6.01) ,Tyco (5.12) ,TE (5.12) ,Schroff (5.1) ,Panduit (6.01) ,Epson (5.12) ,Dialight (5.12) ,NXP (6.01) ,AVX (6.01) ,Maxim (6.01) ,Microchip (6.01) ,Delta Fans (6.01) ,Eaton Bussman (6.01) ,Molex (6.01) ,Phoenix (6.01) ,Harwin (6.01) ,OMRON (6.01) ,OMRON (6.01) ,OMRON (6.01) ,Wurth (6.01) ,TI (6.01) ,TI (6.01) ,OnSemi (6.01) ,</t>
  </si>
  <si>
    <t>Intel (6.01) ,Analog (6.01) ,BelFuse (6.01) ,Vishay Dale (6.01) ,Tyco (5.12) ,TE (5.12) ,Schurter (6.01) ,Schroff (5.1) ,Panduit (6.01) ,Meanwell (5.11) ,Epson (5.12) ,Dialight (5.12) ,Bourns (6.01) ,NXP (6.01) ,AVX (6.01) ,Maxim (6.01) ,Microchip (6.01) ,EBM-Papst (6.01) ,Eaton Bussman (6.01) ,Molex (6.01) ,Phoenix (6.01) ,Harwin (6.01) ,Fox (6.01) ,OMRON (6.01) ,Neutrik (6.01) ,Wurth (6.01) ,Kingbright (6.01) ,TI (6.01) ,TI (6.01) ,OnSemi (6.01) ,Amphenol-FCI (6.01) ,</t>
  </si>
  <si>
    <t>Intel (6.01) ,Analog (6.01) ,BelFuse (6.01) ,Vishay Dale (6.01) ,Tyco (5.12) ,TE (5.12) ,Schroff (5.1) ,Panduit (6.01) ,Meanwell (5.11) ,Epson (5.12) ,Dialight (5.12) ,NXP (6.01) ,AVX (6.01) ,Maxim (6.01) ,Microchip (6.01) ,EBM-Papst (6.01) ,Delta Fans (6.01) ,Eaton Bussman (6.01) ,Molex (6.01) ,Phoenix (6.01) ,Harwin (6.01) ,Fox (6.01) ,OMRON (6.01) ,Neutrik (6.01) ,Wurth (6.01) ,TI (6.01) ,TI (6.01) ,OnSemi (6.01) ,</t>
  </si>
  <si>
    <t>Intel (6.01) ,Analog (6.01) ,Vishay Dale (6.01) ,Tyco (5.12) ,TE (5.12) ,Dialight (5.12) ,NXP (6.01) ,AVX (6.01) ,Maxim (6.01) ,Microchip (6.01) ,Eaton Bussman (6.01) ,Molex (6.01) ,Phoenix (6.01) ,Harwin (6.01) ,OMRON (6.01) ,Wurth (6.01) ,TI (6.01) ,TI (6.01) ,OnSemi (6.01) ,</t>
  </si>
  <si>
    <t>Intel (6.01) ,Analog (6.01) ,BelFuse (6.01) ,C&amp;K (5.12) ,Vishay Dale (6.01) ,Tyco (5.12) ,TE (5.12) ,Schurter (6.01) ,Schroff (5.1) ,Schaffner (5.12) ,Panduit (6.01) ,Meanwell (5.11) ,Globtek (6.01) ,Epson (5.12) ,Dialight (5.12) ,Bourns (6.01) ,Abracon (6.01) ,Abracon (6.01) ,NXP (6.01) ,AVX (6.01) ,BI Tech (6.01) ,Maxim (6.01) ,Microchip (6.01) ,EBM-Papst (6.01) ,Eaton Bussman (6.01) ,Molex (6.01) ,Phoenix (6.01) ,Harwin (6.01) ,Fox (6.01) ,OMRON (6.01) ,Neutrik (6.01) ,Wurth (6.01) ,TI (6.01) ,TI (6.01) ,OnSemi (6.01) ,Taiwan Semi (6.01) ,Amphenol-FCI (6.01) ,</t>
  </si>
  <si>
    <t>Intel (6.01) ,Analog (6.01) ,Vishay Dale (6.01) ,Tyco (5.12) ,TE (5.12) ,Dialight (5.12) ,NXP (6.01) ,AVX (6.01) ,Maxim (6.01) ,Microchip (6.01) ,Eaton Bussman (6.01) ,Molex (6.01) ,Phoenix (6.01) ,Harwin (6.01) ,OMRON (6.01) ,Neutrik (6.01) ,Wurth (6.01) ,TI (6.01) ,TI (6.01) ,OnSemi (6.01) ,</t>
  </si>
  <si>
    <t>Intel (6.01) ,Analog (6.01) ,BelFuse (6.01) ,Vishay Dale (6.01) ,Tyco (5.12) ,TE (5.12) ,Schroff (5.1) ,Schaffner (5.12) ,Panduit (6.01) ,Meanwell (5.11) ,Globtek (6.01) ,Epson (5.12) ,Epson (5.12) ,Dialight (5.12) ,NXP (6.01) ,AVX (6.01) ,BI Tech (6.01) ,Maxim (6.01) ,Microchip (6.01) ,EBM-Papst (6.01) ,Eaton Bussman (6.01) ,Molex (6.01) ,Phoenix (6.01) ,Harwin (6.01) ,Fox (6.01) ,OMRON (6.01) ,Neutrik (6.01) ,Wurth (6.01) ,TI (6.01) ,TI (6.01) ,OnSemi (6.01) ,Taiwan Semi (6.01) ,Amphenol-FCI (6.01) ,</t>
  </si>
  <si>
    <t>Intel (6.01) ,Analog (6.01) ,AEL (6.01) ,BelFuse (6.01) ,C&amp;K (5.12) ,Vishay Dale (6.01) ,Tyco (5.12) ,TE (5.12) ,Schroff (5.1) ,Panduit (6.01) ,Meanwell (5.11) ,Globtek (6.01) ,Epson (5.12) ,Epson (5.12) ,Dialight (5.12) ,NXP (6.01) ,AVX (6.01) ,Maxim (6.01) ,Microchip (6.01) ,EBM-Papst (6.01) ,Eaton Bussman (6.01) ,Molex (6.01) ,ComChip (6.01) ,Phoenix (6.01) ,Harwin (6.01) ,Harwin (6.01) ,Fox (6.01) ,OMRON (6.01) ,Neutrik (6.01) ,Wurth (6.01) ,TI (6.01) ,TI (6.01) ,OnSemi (6.01) ,Taiwan Semi (6.01) ,Amphenol-FCI (6.01) ,</t>
  </si>
  <si>
    <t>Intel (6.01) ,Analog (6.01) ,Vishay Dale (6.01) ,Tyco (5.12) ,TE (5.12) ,Dialight (5.12) ,NXP (6.01) ,Microchip (6.01) ,Eaton Bussman (6.01) ,Molex (6.01) ,Phoenix (6.01) ,Harwin (6.01) ,OMRON (6.01) ,TI (6.01) ,TI (6.01) ,OnSemi (6.01) ,</t>
  </si>
  <si>
    <t>Intel (6.01) ,Analog (6.01) ,Broadcom (6.01) ,Vishay Dale (6.01) ,Tyco (5.12) ,TE (5.12) ,Dialight (5.12) ,NXP (6.01) ,Maxim (6.01) ,Microchip (6.01) ,Eaton Bussman (6.01) ,Molex (6.01) ,Phoenix (6.01) ,Harwin (6.01) ,OMRON (6.01) ,TI (6.01) ,TI (6.01) ,OnSemi (6.01) ,</t>
  </si>
  <si>
    <t>Intel (6.01) ,Analog (6.01) ,Broadcom (6.01) ,BelFuse (6.01) ,C&amp;K (5.12) ,Vishay Dale (6.01) ,Tyco (5.12) ,TE (5.12) ,Schroff (5.1) ,Panduit (6.01) ,Epson (5.12) ,Dialight (5.12) ,NXP (6.01) ,AVX (6.01) ,Maxim (6.01) ,Microchip (6.01) ,Eaton Bussman (6.01) ,Molex (6.01) ,Phoenix (6.01) ,Harwin (6.01) ,OMRON (6.01) ,Wurth (6.01) ,Kingbright (6.01) ,TI (6.01) ,TI (6.01) ,OnSemi (6.01) ,</t>
  </si>
  <si>
    <t>Intel (6.01) ,Analog (6.01) ,Broadcom (6.01) ,BelFuse (6.01) ,C&amp;K (5.12) ,Vishay Dale (6.01) ,Tyco (5.12) ,TE (5.12) ,Schroff (5.1) ,Panduit (6.01) ,Meanwell (5.11) ,Globtek (6.01) ,Epson (5.12) ,Dialight (5.12) ,NXP (6.01) ,AVX (6.01) ,Maxim (6.01) ,Microchip (6.01) ,EBM-Papst (6.01) ,Delta Fans (6.01) ,Eaton Bussman (6.01) ,Molex (6.01) ,Phoenix (6.01) ,Harwin (6.01) ,Fox (6.01) ,OMRON (6.01) ,Wurth (6.01) ,TI (6.01) ,TI (6.01) ,OnSemi (6.01) ,</t>
  </si>
  <si>
    <t>Intel (6.01) ,Analog (6.01) ,Broadcom (6.01) ,Vishay Dale (6.01) ,Tyco (5.12) ,TE (5.12) ,Schroff (5.1) ,Panduit (6.01) ,Epson (5.12) ,Dialight (5.12) ,NXP (6.01) ,AVX (6.01) ,Microchip (6.01) ,Eaton Bussman (6.01) ,Molex (6.01) ,Phoenix (6.01) ,Harwin (6.01) ,OMRON (6.01) ,TI (6.01) ,TI (6.01) ,OnSemi (6.01) ,</t>
  </si>
  <si>
    <t>Intel (6.01) ,Analog (6.01) ,Broadcom (6.01) ,BelFuse (6.01) ,C&amp;K (5.12) ,Vishay Dale (6.01) ,Tyco (5.12) ,TE (5.12) ,Schurter (6.01) ,Schroff (5.1) ,Panduit (6.01) ,Meanwell (5.11) ,Epson (5.12) ,Dialight (5.12) ,NXP (6.01) ,AVX (6.01) ,Maxim (6.01) ,Microchip (6.01) ,EBM-Papst (6.01) ,Delta Fans (6.01) ,Eaton Bussman (6.01) ,Molex (6.01) ,Phoenix (6.01) ,Harwin (6.01) ,Fox (6.01) ,OMRON (6.01) ,Wurth (6.01) ,TI (6.01) ,TI (6.01) ,OnSemi (6.01) ,Amphenol-FCI (6.01) ,</t>
  </si>
  <si>
    <t>Intel (6.01) ,Analog (6.01) ,Broadcom (6.01) ,BelFuse (6.01) ,Vishay Dale (6.01) ,Tyco (5.12) ,TE (5.12) ,Schroff (5.1) ,Panduit (6.01) ,Meanwell (5.11) ,Epson (5.12) ,Dialight (5.12) ,NXP (6.01) ,AVX (6.01) ,Maxim (6.01) ,Microchip (6.01) ,EBM-Papst (6.01) ,Eaton Bussman (6.01) ,Molex (6.01) ,Phoenix (6.01) ,Harwin (6.01) ,OMRON (6.01) ,Wurth (6.01) ,TI (6.01) ,TI (6.01) ,OnSemi (6.01) ,</t>
  </si>
  <si>
    <t>Intel (6.01) ,Analog (6.01) ,Broadcom (6.01) ,BelFuse (6.01) ,C&amp;K (5.12) ,Vishay Dale (6.01) ,Tyco (5.12) ,TE (5.12) ,Schroff (5.1) ,Panduit (6.01) ,Meanwell (5.11) ,Epson (5.12) ,Dialight (5.12) ,NXP (6.01) ,AVX (6.01) ,Maxim (6.01) ,Microchip (6.01) ,EBM-Papst (6.01) ,Eaton Bussman (6.01) ,Molex (6.01) ,Phoenix (6.01) ,Harwin (6.01) ,Fox (6.01) ,OMRON (6.01) ,Wurth (6.01) ,TI (6.01) ,TI (6.01) ,OnSemi (6.01) ,</t>
  </si>
  <si>
    <t>Intel (6.01) ,Analog (6.01) ,Broadcom (6.01) ,BelFuse (6.01) ,C&amp;K (5.12) ,Vishay Dale (6.01) ,Tyco (5.12) ,TE (5.12) ,Schroff (5.1) ,Panduit (6.01) ,Meanwell (5.11) ,Epson (5.12) ,Dialight (5.12) ,Abracon (6.01) ,NXP (6.01) ,AVX (6.01) ,Maxim (6.01) ,Microchip (6.01) ,EBM-Papst (6.01) ,Eaton Bussman (6.01) ,Molex (6.01) ,Phoenix (6.01) ,Harwin (6.01) ,Fox (6.01) ,OMRON (6.01) ,Neutrik (6.01) ,Wurth (6.01) ,Kingbright (6.01) ,TI (6.01) ,TI (6.01) ,OnSemi (6.01) ,Taiwan Semi (6.01) ,Amphenol-FCI (6.01) ,</t>
  </si>
  <si>
    <t>Intel (6.01) ,Analog (6.01) ,Broadcom (6.01) ,AEL (6.01) ,BelFuse (6.01) ,C&amp;K (5.12) ,Vishay Dale (6.01) ,Tyco (5.12) ,TE (5.12) ,Schroff (5.1) ,Panduit (6.01) ,Meanwell (5.11) ,Globtek (6.01) ,Epson (5.12) ,Dialight (5.12) ,Abracon (6.01) ,NXP (6.01) ,AVX (6.01) ,Maxim (6.01) ,Microchip (6.01) ,Eaton Bussman (6.01) ,Molex (6.01) ,ComChip (6.01) ,Phoenix (6.01) ,Harwin (6.01) ,Fox (6.01) ,OMRON (6.01) ,Wurth (6.01) ,TI (6.01) ,TI (6.01) ,OnSemi (6.01) ,Taiwan Semi (6.01) ,Amphenol-FCI (6.01) ,</t>
  </si>
  <si>
    <t>Intel (6.01) ,Analog (6.01) ,Broadcom (6.01) ,BelFuse (6.01) ,C&amp;K (5.12) ,Vishay Dale (6.01) ,Tyco (5.12) ,TE (5.12) ,Schurter (6.01) ,Schroff (5.1) ,Panduit (6.01) ,Meanwell (5.11) ,Globtek (6.01) ,Epson (5.12) ,Epson (5.12) ,Dialight (5.12) ,NXP (6.01) ,AVX (6.01) ,Maxim (6.01) ,Microchip (6.01) ,EBM-Papst (6.01) ,Delta Fans (6.01) ,Eaton Bussman (6.01) ,Molex (6.01) ,Phoenix (6.01) ,Harwin (6.01) ,OMRON (6.01) ,Wurth (6.01) ,TI (6.01) ,TI (6.01) ,OnSemi (6.01) ,Taiwan Semi (6.01) ,Amphenol-FCI (6.01) ,Explore (6.01) ,</t>
  </si>
  <si>
    <t>Intel (6.01) ,Analog (6.01) ,Broadcom (6.01) ,BelFuse (6.01) ,C&amp;K (5.12) ,Vishay Dale (6.01) ,Tyco (5.12) ,TE (5.12) ,Schroff (5.1) ,Panduit (6.01) ,Meanwell (5.11) ,Epson (5.12) ,Epson (5.12) ,Dialight (5.12) ,NXP (6.01) ,AVX (6.01) ,Maxim (6.01) ,Microchip (6.01) ,EBM-Papst (6.01) ,Delta Fans (6.01) ,Eaton Bussman (6.01) ,Molex (6.01) ,Phoenix (6.01) ,Harwin (6.01) ,Fox (6.01) ,OMRON (6.01) ,Wurth (6.01) ,Kingbright (6.01) ,TI (6.01) ,TI (6.01) ,OnSemi (6.01) ,Taiwan Semi (6.01) ,</t>
  </si>
  <si>
    <t>Intel (6.01) ,Analog (6.01) ,BelFuse (6.01) ,C&amp;K (5.12) ,Vishay Dale (6.01) ,Tyco (5.12) ,TE (5.12) ,Schroff (5.1) ,Panduit (6.01) ,Meanwell (5.11) ,Epson (5.12) ,Dialight (5.12) ,NXP (6.01) ,AVX (6.01) ,Maxim (6.01) ,Microchip (6.01) ,EBM-Papst (6.01) ,Delta Fans (6.01) ,Eaton Bussman (6.01) ,Molex (6.01) ,Phoenix (6.01) ,Harwin (6.01) ,Fox (6.01) ,OMRON (6.01) ,Wurth (6.01) ,TI (6.01) ,TI (6.01) ,OnSemi (6.01) ,Taiwan Semi (6.01) ,</t>
  </si>
  <si>
    <t>Intel (6.01) ,Analog (6.01) ,Broadcom (6.01) ,BelFuse (6.01) ,Vishay Dale (6.01) ,Tyco (5.12) ,TE (5.12) ,Schroff (5.1) ,Panduit (6.01) ,Epson (5.12) ,Dialight (5.12) ,NXP (6.01) ,AVX (6.01) ,Maxim (6.01) ,Microchip (6.01) ,Eaton Bussman (6.01) ,Molex (6.01) ,Phoenix (6.01) ,Harwin (6.01) ,OMRON (6.01) ,Wurth (6.01) ,TI (6.01) ,TI (6.01) ,OnSemi (6.01) ,</t>
  </si>
  <si>
    <t>Intel (6.01) ,Analog (6.01) ,Broadcom (6.01) ,BelFuse (6.01) ,C&amp;K (5.12) ,Vishay Dale (6.01) ,Tyco (5.12) ,TE (5.12) ,Schroff (5.1) ,Panduit (6.01) ,Meanwell (5.11) ,Epson (5.12) ,Epson (5.12) ,Dialight (5.12) ,NXP (6.01) ,AVX (6.01) ,Maxim (6.01) ,Microchip (6.01) ,EBM-Papst (6.01) ,Delta Fans (6.01) ,Eaton Bussman (6.01) ,Molex (6.01) ,Phoenix (6.01) ,Harwin (6.01) ,Fox (6.01) ,OMRON (6.01) ,Wurth (6.01) ,TI (6.01) ,TI (6.01) ,OnSemi (6.01) ,</t>
  </si>
  <si>
    <t>Intel (6.01) ,Analog (6.01) ,Broadcom (6.01) ,BelFuse (6.01) ,Vishay Dale (6.01) ,Tyco (5.12) ,TE (5.12) ,Schroff (5.1) ,Epson (5.12) ,NXP (6.01) ,AVX (6.01) ,Maxim (6.01) ,Microchip (6.01) ,Eaton Bussman (6.01) ,Molex (6.01) ,Phoenix (6.01) ,Harwin (6.01) ,OMRON (6.01) ,Wurth (6.01) ,TI (6.01) ,TI (6.01) ,OnSemi (6.01) ,</t>
  </si>
  <si>
    <t>Intel (6.01) ,Analog (6.01) ,Broadcom (6.01) ,BelFuse (6.01) ,C&amp;K (5.12) ,Vishay Dale (6.01) ,Tyco (5.12) ,TE (5.12) ,Schroff (5.1) ,Panduit (6.01) ,Meanwell (5.11) ,Epson (5.12) ,Epson (5.12) ,Dialight (5.12) ,NXP (6.01) ,AVX (6.01) ,Maxim (6.01) ,Microchip (6.01) ,EBM-Papst (6.01) ,Eaton Bussman (6.01) ,Molex (6.01) ,Phoenix (6.01) ,Harwin (6.01) ,Fox (6.01) ,OMRON (6.01) ,Wurth (6.01) ,TI (6.01) ,TI (6.01) ,OnSemi (6.01) ,Taiwan Semi (6.01) ,</t>
  </si>
  <si>
    <t>Intel (6.01) ,Analog (6.01) ,Broadcom (6.01) ,BelFuse (6.01) ,C&amp;K (5.12) ,Vishay Dale (6.01) ,Tyco (5.12) ,TE (5.12) ,Schroff (5.1) ,Panduit (6.01) ,Meanwell (5.11) ,Epson (5.12) ,Dialight (5.12) ,NXP (6.01) ,AVX (6.01) ,Maxim (6.01) ,Microchip (6.01) ,EBM-Papst (6.01) ,Delta Fans (6.01) ,Eaton Bussman (6.01) ,Molex (6.01) ,Phoenix (6.01) ,Harwin (6.01) ,Fox (6.01) ,OMRON (6.01) ,Wurth (6.01) ,TI (6.01) ,TI (6.01) ,OnSemi (6.01) ,</t>
  </si>
  <si>
    <t>Intel (6.01) ,Analog (6.01) ,Broadcom (6.01) ,BelFuse (6.01) ,C&amp;K (5.12) ,Vishay Dale (6.01) ,Tyco (5.12) ,TE (5.12) ,Schurter (6.01) ,Schroff (5.1) ,Panduit (6.01) ,Meanwell (5.11) ,Epson (5.12) ,Dialight (5.12) ,NXP (6.01) ,AVX (6.01) ,Maxim (6.01) ,Microchip (6.01) ,EBM-Papst (6.01) ,Eaton Bussman (6.01) ,Molex (6.01) ,Phoenix (6.01) ,Harwin (6.01) ,Fox (6.01) ,OMRON (6.01) ,Wurth (6.01) ,TI (6.01) ,TI (6.01) ,OnSemi (6.01) ,</t>
  </si>
  <si>
    <t>Intel (6.01) ,Analog (6.01) ,Broadcom (6.01) ,BelFuse (6.01) ,C&amp;K (5.12) ,Vishay Dale (6.01) ,Tyco (5.12) ,TE (5.12) ,Schroff (5.1) ,Panduit (6.01) ,Meanwell (5.11) ,Globtek (6.01) ,Epson (5.12) ,Epson (5.12) ,Dialight (5.12) ,NXP (6.01) ,AVX (6.01) ,Maxim (6.01) ,Microchip (6.01) ,EBM-Papst (6.01) ,Eaton Bussman (6.01) ,Molex (6.01) ,Phoenix (6.01) ,Harwin (6.01) ,Fox (6.01) ,OMRON (6.01) ,Wurth (6.01) ,TI (6.01) ,TI (6.01) ,OnSemi (6.01) ,Amphenol-FCI (6.01) ,</t>
  </si>
  <si>
    <t>Intel (6.01) ,Analog (6.01) ,Broadcom (6.01) ,BelFuse (6.01) ,Vishay Dale (6.01) ,Tyco (5.12) ,TE (5.12) ,Schroff (5.1) ,Panduit (6.01) ,Meanwell (5.11) ,Epson (5.12) ,Dialight (5.12) ,NXP (6.01) ,AVX (6.01) ,Maxim (6.01) ,Microchip (6.01) ,Eaton Bussman (6.01) ,Molex (6.01) ,Phoenix (6.01) ,Harwin (6.01) ,OMRON (6.01) ,Wurth (6.01) ,TI (6.01) ,TI (6.01) ,OnSemi (6.01) ,</t>
  </si>
  <si>
    <t>Intel (6.01) ,Analog (6.01) ,Broadcom (6.01) ,BelFuse (6.01) ,C&amp;K (5.12) ,Vishay Dale (6.01) ,Tyco (5.12) ,TE (5.12) ,Schroff (5.1) ,Panduit (6.01) ,Meanwell (5.11) ,Epson (5.12) ,Dialight (5.12) ,Apem (6.01) ,NXP (6.01) ,AVX (6.01) ,Maxim (6.01) ,Microchip (6.01) ,EBM-Papst (6.01) ,Eaton Bussman (6.01) ,Molex (6.01) ,Phoenix (6.01) ,Harwin (6.01) ,Fox (6.01) ,OMRON (6.01) ,Wurth (6.01) ,TI (6.01) ,TI (6.01) ,OnSemi (6.01) ,</t>
  </si>
  <si>
    <t>Intel (6.01) ,Analog (6.01) ,Broadcom (6.01) ,Vishay Dale (6.01) ,Tyco (5.12) ,TE (5.12) ,Schroff (5.1) ,Panduit (6.01) ,Meanwell (5.11) ,Globtek (6.01) ,Epson (5.12) ,Dialight (5.12) ,NXP (6.01) ,AVX (6.01) ,Maxim (6.01) ,Microchip (6.01) ,Eaton Bussman (6.01) ,Molex (6.01) ,Phoenix (6.01) ,Harwin (6.01) ,OMRON (6.01) ,TI (6.01) ,TI (6.01) ,OnSemi (6.01) ,</t>
  </si>
  <si>
    <t>Intel (6.01) ,Tyco (5.12) ,TE (5.12) ,Schroff (5.1) ,Meanwell (5.11) ,Epson (5.12) ,Dialight (5.12) ,Eaton Bussman (6.01) ,Molex (6.01) ,Harwin (6.01) ,</t>
  </si>
  <si>
    <t>Intel (6.01) ,Analog (6.01) ,Broadcom (6.01) ,BelFuse (6.01) ,C&amp;K (5.12) ,Vishay Dale (6.01) ,Tyco (5.12) ,TE (5.12) ,Schroff (5.1) ,Panduit (6.01) ,Meanwell (5.11) ,Dialight (5.12) ,NXP (6.01) ,AVX (6.01) ,Maxim (6.01) ,Microchip (6.01) ,EBM-Papst (6.01) ,Eaton Bussman (6.01) ,Molex (6.01) ,Phoenix (6.01) ,Harwin (6.01) ,OMRON (6.01) ,Wurth (6.01) ,TI (6.01) ,TI (6.01) ,OnSemi (6.01) ,</t>
  </si>
  <si>
    <t>Intel (6.01) ,Analog (6.01) ,BelFuse (6.01) ,C&amp;K (5.12) ,Vishay Dale (6.01) ,Tyco (5.12) ,TE (5.12) ,Schroff (5.1) ,Panduit (6.01) ,Meanwell (5.11) ,Globtek (6.01) ,Epson (5.12) ,Epson (5.12) ,Dialight (5.12) ,Abracon (6.01) ,Abracon (6.01) ,NXP (6.01) ,AVX (6.01) ,Maxim (6.01) ,Microchip (6.01) ,EBM-Papst (6.01) ,Delta Fans (6.01) ,Eaton Bussman (6.01) ,Molex (6.01) ,Phoenix (6.01) ,Harwin (6.01) ,Fox (6.01) ,OMRON (6.01) ,Wurth (6.01) ,TI (6.01) ,TI (6.01) ,OnSemi (6.01) ,</t>
  </si>
  <si>
    <t>Intel (6.01) ,Analog (6.01) ,Broadcom (6.01) ,Vishay Dale (6.01) ,Tyco (5.12) ,TE (5.12) ,Dialight (5.12) ,NXP (6.01) ,AVX (6.01) ,Maxim (6.01) ,Microchip (6.01) ,Eaton Bussman (6.01) ,Molex (6.01) ,Phoenix (6.01) ,Harwin (6.01) ,OMRON (6.01) ,TI (6.01) ,TI (6.01) ,OnSemi (6.01) ,</t>
  </si>
  <si>
    <t>Intel (6.01) ,Analog (6.01) ,Broadcom (6.01) ,BelFuse (6.01) ,C&amp;K (5.12) ,Vishay Dale (6.01) ,Tyco (5.12) ,TE (5.12) ,Schroff (5.1) ,Panduit (6.01) ,Meanwell (5.11) ,Epson (5.12) ,Dialight (5.12) ,Abracon (6.01) ,NXP (6.01) ,AVX (6.01) ,Maxim (6.01) ,Microchip (6.01) ,EBM-Papst (6.01) ,Delta Fans (6.01) ,Eaton Bussman (6.01) ,Molex (6.01) ,Phoenix (6.01) ,Harwin (6.01) ,Fox (6.01) ,OMRON (6.01) ,Wurth (6.01) ,TI (6.01) ,TI (6.01) ,OnSemi (6.01) ,</t>
  </si>
  <si>
    <t>Intel (6.01) ,Broadcom (6.01) ,Tyco (5.12) ,TE (5.12) ,NXP (6.01) ,Microchip (6.01) ,Eaton Bussman (6.01) ,Molex (6.01) ,OMRON (6.01) ,</t>
  </si>
  <si>
    <t>Intel (6.01) ,Analog (6.01) ,Broadcom (6.01) ,BelFuse (6.01) ,C&amp;K (5.12) ,Vishay Dale (6.01) ,Tyco (5.12) ,TE (5.12) ,Schroff (5.1) ,Panduit (6.01) ,Meanwell (5.11) ,Globtek (6.01) ,Dialight (5.12) ,NXP (6.01) ,AVX (6.01) ,Maxim (6.01) ,Microchip (6.01) ,EBM-Papst (6.01) ,Eaton Bussman (6.01) ,Molex (6.01) ,Phoenix (6.01) ,Harwin (6.01) ,OMRON (6.01) ,Neutrik (6.01) ,Wurth (6.01) ,TI (6.01) ,TI (6.01) ,OnSemi (6.01) ,</t>
  </si>
  <si>
    <t>Intel (6.01) ,Analog (6.01) ,Broadcom (6.01) ,BelFuse (6.01) ,C&amp;K (5.12) ,Vishay Dale (6.01) ,Tyco (5.12) ,TE (5.12) ,Schurter (6.01) ,Schroff (5.1) ,Panduit (6.01) ,Meanwell (5.11) ,Epson (5.12) ,Dialight (5.12) ,NXP (6.01) ,AVX (6.01) ,Maxim (6.01) ,Microchip (6.01) ,EBM-Papst (6.01) ,Eaton Bussman (6.01) ,Molex (6.01) ,Phoenix (6.01) ,Harwin (6.01) ,Fox (6.01) ,OMRON (6.01) ,Wurth (6.01) ,TI (6.01) ,TI (6.01) ,OnSemi (6.01) ,Amphenol-FCI (6.01) ,</t>
  </si>
  <si>
    <t>Intel (6.01) ,Analog (6.01) ,BelFuse (6.01) ,AdapterTech (6.01) ,C&amp;K (5.12) ,Vishay Dale (6.01) ,Tyco (5.12) ,TE (5.12) ,Schurter (6.01) ,Schroff (5.1) ,Panduit (6.01) ,Meanwell (5.11) ,Globtek (6.01) ,Epson (5.12) ,Dialight (5.12) ,AVX (6.01) ,BI Tech (6.01) ,Maxim (6.01) ,Microchip (6.01) ,Eaton Bussman (6.01) ,Molex (6.01) ,Harwin (6.01) ,OMRON (6.01) ,Wurth (6.01) ,TI (6.01) ,TI (6.01) ,OnSemi (6.01) ,Taiwan Semi (6.01) ,</t>
  </si>
  <si>
    <t>Intel (6.01) ,Analog (6.01) ,Broadcom (6.01) ,BelFuse (6.01) ,C&amp;K (5.12) ,Vishay Dale (6.01) ,Tyco (5.12) ,TE (5.12) ,Schroff (5.1) ,Panduit (6.01) ,Meanwell (5.11) ,Epson (5.12) ,Dialight (5.12) ,NXP (6.01) ,Maxim (6.01) ,Microchip (6.01) ,EBM-Papst (6.01) ,Eaton Bussman (6.01) ,Molex (6.01) ,Phoenix (6.01) ,Harwin (6.01) ,OMRON (6.01) ,Wurth (6.01) ,TI (6.01) ,TI (6.01) ,OnSemi (6.01) ,</t>
  </si>
  <si>
    <t>Intel (6.01) ,Analog (6.01) ,Broadcom (6.01) ,AEL (6.01) ,BelFuse (6.01) ,C&amp;K (5.12) ,Vishay Dale (6.01) ,Tyco (5.12) ,TE (5.12) ,Schroff (5.1) ,Panduit (6.01) ,Meanwell (5.11) ,Globtek (6.01) ,Epson (5.12) ,Dialight (5.12) ,Abracon (6.01) ,NXP (6.01) ,AVX (6.01) ,Maxim (6.01) ,Microchip (6.01) ,EBM-Papst (6.01) ,Delta Fans (6.01) ,Eaton Bussman (6.01) ,Molex (6.01) ,Phoenix (6.01) ,Harwin (6.01) ,Fox (6.01) ,OMRON (6.01) ,Wurth (6.01) ,TI (6.01) ,TI (6.01) ,OnSemi (6.01) ,Taiwan Semi (6.01) ,</t>
  </si>
  <si>
    <t>Intel (6.01) ,Analog (6.01) ,Broadcom (6.01) ,BelFuse (6.01) ,C&amp;K (5.12) ,Vishay Dale (6.01) ,Tyco (5.12) ,TE (5.12) ,Schroff (5.1) ,Panduit (6.01) ,Meanwell (5.11) ,Epson (5.12) ,Dialight (5.12) ,NXP (6.01) ,AVX (6.01) ,Maxim (6.01) ,Microchip (6.01) ,EBM-Papst (6.01) ,Eaton Bussman (6.01) ,Molex (6.01) ,Phoenix (6.01) ,Harwin (6.01) ,OMRON (6.01) ,Wurth (6.01) ,TI (6.01) ,TI (6.01) ,OnSemi (6.01) ,Amphenol-FCI (6.01) ,</t>
  </si>
  <si>
    <t>Intel (6.01) ,Analog (6.01) ,Broadcom (6.01) ,BelFuse (6.01) ,Vishay Dale (6.01) ,Tyco (5.12) ,TE (5.12) ,Schroff (5.1) ,Panduit (6.01) ,Meanwell (5.11) ,Epson (5.12) ,Dialight (5.12) ,NXP (6.01) ,AVX (6.01) ,Maxim (6.01) ,Microchip (6.01) ,EBM-Papst (6.01) ,Delta Fans (6.01) ,Eaton Bussman (6.01) ,Molex (6.01) ,Phoenix (6.01) ,Harwin (6.01) ,OMRON (6.01) ,Wurth (6.01) ,TI (6.01) ,TI (6.01) ,OnSemi (6.01) ,</t>
  </si>
  <si>
    <t>Intel (6.01) ,Analog (6.01) ,Broadcom (6.01) ,BelFuse (6.01) ,C&amp;K (5.12) ,Vishay Dale (6.01) ,Tyco (5.12) ,TE (5.12) ,Schroff (5.1) ,Panduit (6.01) ,Meanwell (5.11) ,Epson (5.12) ,Dialight (5.12) ,NXP (6.01) ,AVX (6.01) ,Maxim (6.01) ,Microchip (6.01) ,EBM-Papst (6.01) ,Delta Fans (6.01) ,Eaton Bussman (6.01) ,Molex (6.01) ,Phoenix (6.01) ,Harwin (6.01) ,OMRON (6.01) ,Wurth (6.01) ,TI (6.01) ,TI (6.01) ,OnSemi (6.01) ,</t>
  </si>
  <si>
    <t>Intel (6.01) ,Analog (6.01) ,Broadcom (6.01) ,BelFuse (6.01) ,Vishay Dale (6.01) ,Tyco (5.12) ,TE (5.12) ,Schroff (5.1) ,Panduit (6.01) ,Epson (5.12) ,Dialight (5.12) ,NXP (6.01) ,Maxim (6.01) ,Microchip (6.01) ,Eaton Bussman (6.01) ,Molex (6.01) ,Phoenix (6.01) ,Harwin (6.01) ,OMRON (6.01) ,Wurth (6.01) ,TI (6.01) ,TI (6.01) ,OnSemi (6.01) ,</t>
  </si>
  <si>
    <t>Intel (6.01) ,Analog (6.01) ,Broadcom (6.01) ,AEL (6.01) ,BelFuse (6.01) ,C&amp;K (5.12) ,Vishay Dale (6.01) ,Tyco (5.12) ,TE (5.12) ,Schroff (5.1) ,Panduit (6.01) ,Meanwell (5.11) ,Globtek (6.01) ,Epson (5.12) ,Dialight (5.12) ,NXP (6.01) ,AVX (6.01) ,Maxim (6.01) ,Microchip (6.01) ,EBM-Papst (6.01) ,Delta Fans (6.01) ,Eaton Bussman (6.01) ,Molex (6.01) ,Phoenix (6.01) ,Harwin (6.01) ,Fox (6.01) ,OMRON (6.01) ,Wurth (6.01) ,TI (6.01) ,TI (6.01) ,OnSemi (6.01) ,</t>
  </si>
  <si>
    <t>Intel (6.01) ,Analog (6.01) ,Broadcom (6.01) ,BelFuse (6.01) ,C&amp;K (5.12) ,Vishay Dale (6.01) ,Tyco (5.12) ,TE (5.12) ,Schroff (5.1) ,Panduit (6.01) ,Meanwell (5.11) ,Globtek (6.01) ,Epson (5.12) ,Dialight (5.12) ,NXP (6.01) ,AVX (6.01) ,Maxim (6.01) ,Microchip (6.01) ,EBM-Papst (6.01) ,Delta Fans (6.01) ,Eaton Bussman (6.01) ,Molex (6.01) ,Phoenix (6.01) ,Harwin (6.01) ,Fox (6.01) ,OMRON (6.01) ,Wurth (6.01) ,TI (6.01) ,TI (6.01) ,OnSemi (6.01) ,Taiwan Semi (6.01) ,</t>
  </si>
  <si>
    <t>Intel (6.01) ,Analog (6.01) ,Broadcom (6.01) ,AEL (6.01) ,BelFuse (6.01) ,C&amp;K (5.12) ,Vishay Dale (6.01) ,Tyco (5.12) ,TE (5.12) ,Sunon (5.01) ,Schroff (5.1) ,Panduit (6.01) ,Meanwell (5.11) ,Globtek (6.01) ,Epson (5.12) ,Dialight (5.12) ,NXP (6.01) ,AVX (6.01) ,Maxim (6.01) ,Microchip (6.01) ,EBM-Papst (6.01) ,Delta Fans (6.01) ,Eaton Bussman (6.01) ,Molex (6.01) ,ComChip (6.01) ,Phoenix (6.01) ,Harwin (6.01) ,Fox (6.01) ,OMRON (6.01) ,Neutrik (6.01) ,Wurth (6.01) ,Kingbright (6.01) ,TI (6.01) ,TI (6.01) ,OnSemi (6.01) ,Taiwan Semi (6.01) ,Amphenol-FCI (6.01) ,</t>
  </si>
  <si>
    <t>Intel (6.01) ,Analog (6.01) ,Broadcom (6.01) ,BelFuse (6.01) ,C&amp;K (5.12) ,Vishay Dale (6.01) ,Tyco (5.12) ,TE (5.12) ,Schroff (5.1) ,Panduit (6.01) ,Meanwell (5.11) ,Epson (5.12) ,Dialight (5.12) ,NXP (6.01) ,AVX (6.01) ,Maxim (6.01) ,Microchip (6.01) ,EBM-Papst (6.01) ,Eaton Bussman (6.01) ,Molex (6.01) ,Phoenix (6.01) ,Harwin (6.01) ,OMRON (6.01) ,Neutrik (6.01) ,Wurth (6.01) ,TI (6.01) ,TI (6.01) ,OnSemi (6.01) ,Taiwan Semi (6.01) ,Amphenol-FCI (6.01) ,</t>
  </si>
  <si>
    <t>Intel (6.01) ,Analog (6.01) ,Broadcom (6.01) ,BelFuse (6.01) ,Vishay Dale (6.01) ,Tyco (5.12) ,TE (5.12) ,Schroff (5.1) ,Panduit (6.01) ,Meanwell (5.11) ,Epson (5.12) ,Dialight (5.12) ,NXP (6.01) ,AVX (6.01) ,Maxim (6.01) ,Microchip (6.01) ,Eaton Bussman (6.01) ,Molex (6.01) ,ComChip (6.01) ,Phoenix (6.01) ,Harwin (6.01) ,OMRON (6.01) ,Neutrik (6.01) ,Wurth (6.01) ,TI (6.01) ,TI (6.01) ,OnSemi (6.01) ,Taiwan Semi (6.01) ,Amphenol-FCI (6.01) ,</t>
  </si>
  <si>
    <t>Intel (6.01) ,Analog (6.01) ,Broadcom (6.01) ,BelFuse (6.01) ,C&amp;K (5.12) ,Vishay Dale (6.01) ,Tyco (5.12) ,TE (5.12) ,Schurter (6.01) ,Schroff (5.1) ,Schaffner (5.12) ,Panduit (6.01) ,Meanwell (5.11) ,Globtek (6.01) ,Epson (5.12) ,Dialight (5.12) ,Apem (6.01) ,NXP (6.01) ,AVX (6.01) ,Maxim (6.01) ,Microchip (6.01) ,EBM-Papst (6.01) ,Delta Fans (6.01) ,Eaton Bussman (6.01) ,Molex (6.01) ,ComChip (6.01) ,Phoenix (6.01) ,Harwin (6.01) ,Fox (6.01) ,OMRON (6.01) ,Neutrik (6.01) ,Wurth (6.01) ,Kingbright (6.01) ,TI (6.01) ,TI (6.01) ,OnSemi (6.01) ,Taiwan Semi (6.01) ,Amphenol-FCI (6.01) ,</t>
  </si>
  <si>
    <t>Intel (6.01) ,Analog (6.01) ,Broadcom (6.01) ,BelFuse (6.01) ,C&amp;K (5.12) ,Vishay Dale (6.01) ,Tyco (5.12) ,TE (5.12) ,Schroff (5.1) ,Panduit (6.01) ,Meanwell (5.11) ,Globtek (6.01) ,Epson (5.12) ,Dialight (5.12) ,NXP (6.01) ,AVX (6.01) ,BI Tech (6.01) ,Maxim (6.01) ,Microchip (6.01) ,EBM-Papst (6.01) ,Delta Fans (6.01) ,Eaton Bussman (6.01) ,Molex (6.01) ,Phoenix (6.01) ,Harwin (6.01) ,Fox (6.01) ,OMRON (6.01) ,Neutrik (6.01) ,Wurth (6.01) ,TI (6.01) ,TI (6.01) ,OnSemi (6.01) ,Taiwan Semi (6.01) ,Amphenol-FCI (6.01) ,</t>
  </si>
  <si>
    <t>Intel (6.01) ,Analog (6.01) ,Broadcom (6.01) ,BelFuse (6.01) ,C&amp;K (5.12) ,Vishay Dale (6.01) ,Tyco (5.12) ,TE (5.12) ,Schroff (5.1) ,Panduit (6.01) ,Meanwell (5.11) ,Epson (5.12) ,Epson (5.12) ,Dialight (5.12) ,NXP (6.01) ,AVX (6.01) ,BI Tech (6.01) ,Maxim (6.01) ,Microchip (6.01) ,EBM-Papst (6.01) ,Delta Fans (6.01) ,Eaton Bussman (6.01) ,Molex (6.01) ,Phoenix (6.01) ,Harwin (6.01) ,Fox (6.01) ,OMRON (6.01) ,Wurth (6.01) ,TI (6.01) ,TI (6.01) ,OnSemi (6.01) ,Amphenol-FCI (6.01) ,</t>
  </si>
  <si>
    <t>Intel (6.01) ,Analog (6.01) ,Broadcom (6.01) ,AEL (6.01) ,BelFuse (6.01) ,C&amp;K (5.12) ,Vishay Dale (6.01) ,Tyco (5.12) ,TE (5.12) ,Schroff (5.1) ,Panduit (6.01) ,Meanwell (5.11) ,Globtek (6.01) ,Epson (5.12) ,Dialight (5.12) ,Abracon (6.01) ,NXP (6.01) ,AVX (6.01) ,Maxim (6.01) ,Microchip (6.01) ,EBM-Papst (6.01) ,Eaton Bussman (6.01) ,Molex (6.01) ,ComChip (6.01) ,Phoenix (6.01) ,Harwin (6.01) ,Fox (6.01) ,OMRON (6.01) ,Wurth (6.01) ,Kingbright (6.01) ,TI (6.01) ,TI (6.01) ,OnSemi (6.01) ,Taiwan Semi (6.01) ,Amphenol-FCI (6.01) ,</t>
  </si>
  <si>
    <t>Intel (6.01) ,Analog (6.01) ,Broadcom (6.01) ,AEL (6.01) ,BelFuse (6.01) ,C&amp;K (5.12) ,Vishay Dale (6.01) ,Tyco (5.12) ,TE (5.12) ,Schroff (5.1) ,Panduit (6.01) ,Meanwell (5.11) ,Globtek (6.01) ,Epson (5.12) ,Dialight (5.12) ,Abracon (6.01) ,NXP (6.01) ,AVX (6.01) ,Maxim (6.01) ,Microchip (6.01) ,EBM-Papst (6.01) ,Eaton Bussman (6.01) ,Molex (6.01) ,ComChip (6.01) ,Phoenix (6.01) ,Harwin (6.01) ,Fox (6.01) ,OMRON (6.01) ,Wurth (6.01) ,Kingbright (6.01) ,TI (6.01) ,TI (6.01) ,OnSemi (6.01) ,Taiwan Semi (6.01) ,</t>
  </si>
  <si>
    <t>Intel (6.01) ,Analog (6.01) ,Broadcom (6.01) ,BelFuse (6.01) ,C&amp;K (5.12) ,Vishay Dale (6.01) ,Tyco (5.12) ,TE (5.12) ,Schroff (5.1) ,Panduit (6.01) ,Meanwell (5.11) ,Epson (5.12) ,Dialight (5.12) ,NXP (6.01) ,AVX (6.01) ,Maxim (6.01) ,Microchip (6.01) ,EBM-Papst (6.01) ,Eaton Bussman (6.01) ,Molex (6.01) ,Phoenix (6.01) ,Harwin (6.01) ,OMRON (6.01) ,Wurth (6.01) ,TI (6.01) ,TI (6.01) ,OnSemi (6.01) ,</t>
  </si>
  <si>
    <t>Intel (6.01) ,Tyco (5.12) ,TE (5.12) ,Schroff (5.1) ,Meanwell (5.11) ,Epson (5.12) ,Dialight (5.12) ,NXP (6.01) ,AVX (6.01) ,Microchip (6.01) ,Eaton Bussman (6.01) ,Molex (6.01) ,Harwin (6.01) ,OMRON (6.01) ,</t>
  </si>
  <si>
    <t>Intel (6.01) ,Analog (6.01) ,Broadcom (6.01) ,AEL (6.01) ,BelFuse (6.01) ,C&amp;K (5.12) ,Vishay Dale (6.01) ,Tyco (5.12) ,TE (5.12) ,Schroff (5.1) ,Panduit (6.01) ,Meanwell (5.11) ,Globtek (6.01) ,Epson (5.12) ,Dialight (5.12) ,Abracon (6.01) ,NXP (6.01) ,AVX (6.01) ,Maxim (6.01) ,Microchip (6.01) ,EBM-Papst (6.01) ,Delta Fans (6.01) ,Eaton Bussman (6.01) ,Molex (6.01) ,Harwin (6.01) ,Fox (6.01) ,OMRON (6.01) ,Wurth (6.01) ,TI (6.01) ,TI (6.01) ,OnSemi (6.01) ,Taiwan Semi (6.01) ,</t>
  </si>
  <si>
    <t>Intel (6.01) ,Analog (6.01) ,Broadcom (6.01) ,BelFuse (6.01) ,Vishay Dale (6.01) ,Tyco (5.12) ,TE (5.12) ,Schroff (5.1) ,Panduit (6.01) ,Epson (5.12) ,Dialight (5.12) ,NXP (6.01) ,AVX (6.01) ,Maxim (6.01) ,Microchip (6.01) ,Eaton Bussman (6.01) ,Molex (6.01) ,Phoenix (6.01) ,Harwin (6.01) ,Fox (6.01) ,OMRON (6.01) ,Wurth (6.01) ,TI (6.01) ,TI (6.01) ,OnSemi (6.01) ,</t>
  </si>
  <si>
    <t>Intel (6.01) ,Analog (6.01) ,Broadcom (6.01) ,BelFuse (6.01) ,C&amp;K (5.12) ,Vishay Dale (6.01) ,Tyco (5.12) ,TE (5.12) ,Schroff (5.1) ,Panduit (6.01) ,Meanwell (5.11) ,Epson (5.12) ,Dialight (5.12) ,NXP (6.01) ,AVX (6.01) ,Maxim (6.01) ,Microchip (6.01) ,EBM-Papst (6.01) ,Delta Fans (6.01) ,Eaton Bussman (6.01) ,Molex (6.01) ,ComChip (6.01) ,Phoenix (6.01) ,Harwin (6.01) ,OMRON (6.01) ,Wurth (6.01) ,TI (6.01) ,TI (6.01) ,OnSemi (6.01) ,Taiwan Semi (6.01) ,</t>
  </si>
  <si>
    <t>Intel (6.01) ,Analog (6.01) ,Broadcom (6.01) ,BelFuse (6.01) ,C&amp;K (5.12) ,Vishay Dale (6.01) ,Tyco (5.12) ,TE (5.12) ,Schroff (5.1) ,Panduit (6.01) ,Meanwell (5.11) ,Globtek (6.01) ,Epson (5.12) ,Epson (5.12) ,Dialight (5.12) ,NXP (6.01) ,AVX (6.01) ,Maxim (6.01) ,Microchip (6.01) ,EBM-Papst (6.01) ,Eaton Bussman (6.01) ,Molex (6.01) ,Phoenix (6.01) ,Harwin (6.01) ,OMRON (6.01) ,Wurth (6.01) ,TI (6.01) ,TI (6.01) ,OnSemi (6.01) ,</t>
  </si>
  <si>
    <t>Intel (6.01) ,Analog (6.01) ,Broadcom (6.01) ,BelFuse (6.01) ,C&amp;K (5.12) ,Vishay Dale (6.01) ,Tyco (5.12) ,TE (5.12) ,Schroff (5.1) ,Panduit (6.01) ,Meanwell (5.11) ,Epson (5.12) ,Dialight (5.12) ,NXP (6.01) ,AVX (6.01) ,Maxim (6.01) ,Microchip (6.01) ,EBM-Papst (6.01) ,Eaton Bussman (6.01) ,Molex (6.01) ,Phoenix (6.01) ,Harwin (6.01) ,Fox (6.01) ,OMRON (6.01) ,Neutrik (6.01) ,Wurth (6.01) ,Kingbright (6.01) ,TI (6.01) ,TI (6.01) ,OnSemi (6.01) ,Amphenol-FCI (6.01) ,</t>
  </si>
  <si>
    <t>Intel (6.01) ,Analog (6.01) ,Broadcom (6.01) ,BelFuse (6.01) ,C&amp;K (5.12) ,Vishay Dale (6.01) ,Tyco (5.12) ,TE (5.12) ,Schroff (5.1) ,Panduit (6.01) ,Meanwell (5.11) ,Epson (5.12) ,Dialight (5.12) ,NXP (6.01) ,AVX (6.01) ,Maxim (6.01) ,Microchip (6.01) ,EBM-Papst (6.01) ,Eaton Bussman (6.01) ,Molex (6.01) ,Phoenix (6.01) ,Harwin (6.01) ,OMRON (6.01) ,Wurth (6.01) ,TI (6.01) ,TI (6.01) ,OnSemi (6.01) ,Taiwan Semi (6.01) ,Amphenol-FCI (6.01) ,</t>
  </si>
  <si>
    <t>Intel (6.01) ,Analog (6.01) ,Broadcom (6.01) ,BelFuse (6.01) ,C&amp;K (5.12) ,Vishay Dale (6.01) ,Tyco (5.12) ,TE (5.12) ,Schroff (5.1) ,Panduit (6.01) ,Meanwell (5.11) ,Meanwell (5.11) ,Meanwell (5.11) ,Meanwell (5.11) ,Meanwell (5.11) ,Meanwell (5.11) ,Meanwell (5.11) ,Globtek (6.01) ,Epson (5.12) ,Dialight (5.12) ,NXP (6.01) ,AVX (6.01) ,BI Tech (6.01) ,BI Tech (6.01) ,Maxim (6.01) ,Microchip (6.01) ,EBM-Papst (6.01) ,Delta Fans (6.01) ,Eaton Bussman (6.01) ,Molex (6.01) ,Phoenix (6.01) ,Harwin (6.01) ,Fox (6.01) ,OMRON (6.01) ,Wurth (6.01) ,TI (6.01) ,TI (6.01) ,OnSemi (6.01) ,Taiwan Semi (6.01) ,Amphenol-FCI (6.01) ,</t>
  </si>
  <si>
    <t>Intel (6.01) ,Broadcom (6.01) ,Tyco (5.12) ,TE (5.12) ,Schroff (5.1) ,Epson (5.12) ,Dialight (5.12) ,NXP (6.01) ,AVX (6.01) ,Microchip (6.01) ,Molex (6.01) ,Harwin (6.01) ,OMRON (6.01) ,</t>
  </si>
  <si>
    <t>Intel (6.01) ,Analog (6.01) ,Broadcom (6.01) ,Vishay Dale (6.01) ,Tyco (5.12) ,TE (5.12) ,Schroff (5.1) ,Meanwell (5.11) ,Epson (5.12) ,Epson (5.12) ,Dialight (5.12) ,NXP (6.01) ,AVX (6.01) ,Maxim (6.01) ,Microchip (6.01) ,Eaton Bussman (6.01) ,Molex (6.01) ,Phoenix (6.01) ,Harwin (6.01) ,OMRON (6.01) ,TI (6.01) ,TI (6.01) ,OnSemi (6.01) ,</t>
  </si>
  <si>
    <t>Intel (6.01) ,Analog (6.01) ,Broadcom (6.01) ,BelFuse (6.01) ,Vishay Dale (6.01) ,Tyco (5.12) ,TE (5.12) ,Schroff (5.1) ,Panduit (6.01) ,Epson (5.12) ,Dialight (5.12) ,NXP (6.01) ,AVX (6.01) ,Maxim (6.01) ,Microchip (6.01) ,Eaton Bussman (6.01) ,Molex (6.01) ,Phoenix (6.01) ,Harwin (6.01) ,OMRON (6.01) ,Neutrik (6.01) ,Wurth (6.01) ,TI (6.01) ,TI (6.01) ,OnSemi (6.01) ,</t>
  </si>
  <si>
    <t>Intel (6.01) ,Analog (6.01) ,Broadcom (6.01) ,BelFuse (6.01) ,C&amp;K (5.12) ,Vishay Dale (6.01) ,Tyco (5.12) ,TE (5.12) ,Schroff (5.1) ,Panduit (6.01) ,Meanwell (5.11) ,Epson (5.12) ,Dialight (5.12) ,NXP (6.01) ,AVX (6.01) ,Maxim (6.01) ,Microchip (6.01) ,EBM-Papst (6.01) ,Delta Fans (6.01) ,Eaton Bussman (6.01) ,Molex (6.01) ,Phoenix (6.01) ,Harwin (6.01) ,Fox (6.01) ,OMRON (6.01) ,Wurth (6.01) ,TI (6.01) ,TI (6.01) ,OnSemi (6.01) ,Taiwan Semi (6.01) ,</t>
  </si>
  <si>
    <t>Intel (6.01) ,Analog (6.01) ,Broadcom (6.01) ,AEL (6.01) ,BelFuse (6.01) ,AdapterTech (6.01) ,C&amp;K (5.12) ,Vishay Dale (6.01) ,Tyco (5.12) ,TE (5.12) ,Schroff (5.1) ,Schaffner (5.12) ,Panduit (6.01) ,Meanwell (5.11) ,Globtek (6.01) ,Epson (5.12) ,Dialight (5.12) ,Abracon (6.01) ,NXP (6.01) ,AVX (6.01) ,Maxim (6.01) ,Microchip (6.01) ,EBM-Papst (6.01) ,Eaton Bussman (6.01) ,Molex (6.01) ,Phoenix (6.01) ,Harwin (6.01) ,Fox (6.01) ,OMRON (6.01) ,Wurth (6.01) ,Kingbright (6.01) ,TI (6.01) ,TI (6.01) ,OnSemi (6.01) ,Taiwan Semi (6.01) ,Amphenol-FCI (6.01) ,</t>
  </si>
  <si>
    <t>Intel (6.01) ,Analog (6.01) ,Broadcom (6.01) ,BelFuse (6.01) ,C&amp;K (5.12) ,Vishay Dale (6.01) ,Tyco (5.12) ,TE (5.12) ,Schroff (5.1) ,Panduit (6.01) ,Meanwell (5.11) ,Globtek (6.01) ,Epson (5.12) ,Dialight (5.12) ,Abracon (6.01) ,NXP (6.01) ,AVX (6.01) ,Maxim (6.01) ,Microchip (6.01) ,EBM-Papst (6.01) ,Eaton Bussman (6.01) ,Molex (6.01) ,Phoenix (6.01) ,Harwin (6.01) ,Fox (6.01) ,OMRON (6.01) ,Wurth (6.01) ,Kingbright (6.01) ,TI (6.01) ,TI (6.01) ,OnSemi (6.01) ,Taiwan Semi (6.01) ,</t>
  </si>
  <si>
    <t>Intel (6.01) ,Analog (6.01) ,Broadcom (6.01) ,AEL (6.01) ,BelFuse (6.01) ,C&amp;K (5.12) ,Vishay Dale (6.01) ,Tyco (5.12) ,TE (5.12) ,Schroff (5.1) ,Panduit (6.01) ,Meanwell (5.11) ,Globtek (6.01) ,Epson (5.12) ,Epson (5.12) ,Dialight (5.12) ,Abracon (6.01) ,NXP (6.01) ,AVX (6.01) ,Maxim (6.01) ,Microchip (6.01) ,EBM-Papst (6.01) ,Eaton Bussman (6.01) ,Molex (6.01) ,ComChip (6.01) ,Phoenix (6.01) ,Harwin (6.01) ,Fox (6.01) ,OMRON (6.01) ,Wurth (6.01) ,TI (6.01) ,TI (6.01) ,OnSemi (6.01) ,Taiwan Semi (6.01) ,</t>
  </si>
  <si>
    <t>Intel (6.01) ,Analog (6.01) ,Broadcom (6.01) ,AEL (6.01) ,BelFuse (6.01) ,C&amp;K (5.12) ,Vishay Dale (6.01) ,Tyco (5.12) ,TE (5.12) ,Schroff (5.1) ,Schaffner (5.12) ,Panduit (6.01) ,Meanwell (5.11) ,Epson (5.12) ,Epson (5.12) ,Dialight (5.12) ,NXP (6.01) ,AVX (6.01) ,Maxim (6.01) ,Microchip (6.01) ,EBM-Papst (6.01) ,Eaton Bussman (6.01) ,Molex (6.01) ,Phoenix (6.01) ,Harwin (6.01) ,Fox (6.01) ,OMRON (6.01) ,Neutrik (6.01) ,Wurth (6.01) ,Kingbright (6.01) ,TI (6.01) ,TI (6.01) ,OnSemi (6.01) ,Taiwan Semi (6.01) ,Amphenol-FCI (6.01) ,</t>
  </si>
  <si>
    <t>Intel (6.01) ,Analog (6.01) ,Broadcom (6.01) ,AEL (6.01) ,BelFuse (6.01) ,C&amp;K (5.12) ,Vishay Dale (6.01) ,Tyco (5.12) ,TE (5.12) ,Schroff (5.1) ,Panduit (6.01) ,Meanwell (5.11) ,Globtek (6.01) ,Epson (5.12) ,Dialight (5.12) ,Abracon (6.01) ,NXP (6.01) ,AVX (6.01) ,Maxim (6.01) ,Microchip (6.01) ,EBM-Papst (6.01) ,Eaton Bussman (6.01) ,Molex (6.01) ,Phoenix (6.01) ,Harwin (6.01) ,Fox (6.01) ,OMRON (6.01) ,Wurth (6.01) ,Kingbright (6.01) ,TI (6.01) ,TI (6.01) ,OnSemi (6.01) ,Taiwan Semi (6.01) ,</t>
  </si>
  <si>
    <t>Intel (6.01) ,Analog (6.01) ,BelFuse (6.01) ,C&amp;K (5.12) ,Tyco (5.12) ,TE (5.12) ,Schroff (5.1) ,Panduit (6.01) ,Meanwell (5.11) ,Epson (5.12) ,Dialight (5.12) ,Eaton Bussman (6.01) ,Harwin (6.01) ,OMRON (6.01) ,Wurth (6.01) ,TI (6.01) ,TI (6.01) ,OnSemi (6.01) ,</t>
  </si>
  <si>
    <t>Intel (6.01) ,Analog (6.01) ,Broadcom (6.01) ,BelFuse (6.01) ,C&amp;K (5.12) ,Vishay Dale (6.01) ,Tyco (5.12) ,TE (5.12) ,Schroff (5.1) ,Panduit (6.01) ,Meanwell (5.11) ,Epson (5.12) ,Dialight (5.12) ,NXP (6.01) ,AVX (6.01) ,Maxim (6.01) ,Microchip (6.01) ,Eaton Bussman (6.01) ,Molex (6.01) ,Phoenix (6.01) ,Harwin (6.01) ,OMRON (6.01) ,Wurth (6.01) ,TI (6.01) ,TI (6.01) ,OnSemi (6.01) ,</t>
  </si>
  <si>
    <t>Intel (6.01) ,Analog (6.01) ,Broadcom (6.01) ,BelFuse (6.01) ,C&amp;K (5.12) ,Vishay Dale (6.01) ,Tyco (5.12) ,TE (5.12) ,Schroff (5.1) ,Schaffner (5.12) ,Panduit (6.01) ,Meanwell (5.11) ,Epson (5.12) ,Dialight (5.12) ,NXP (6.01) ,AVX (6.01) ,Maxim (6.01) ,Microchip (6.01) ,EBM-Papst (6.01) ,Eaton Bussman (6.01) ,Molex (6.01) ,Phoenix (6.01) ,Harwin (6.01) ,Fox (6.01) ,OMRON (6.01) ,Wurth (6.01) ,TI (6.01) ,TI (6.01) ,OnSemi (6.01) ,Taiwan Semi (6.01) ,Amphenol-FCI (6.01) ,</t>
  </si>
  <si>
    <t>Intel (6.01) ,Analog (6.01) ,Broadcom (6.01) ,BelFuse (6.01) ,C&amp;K (5.12) ,Vishay Dale (6.01) ,Tyco (5.12) ,TE (5.12) ,Schroff (5.1) ,Panduit (6.01) ,Meanwell (5.11) ,Epson (5.12) ,Dialight (5.12) ,NXP (6.01) ,AVX (6.01) ,Maxim (6.01) ,Microchip (6.01) ,EBM-Papst (6.01) ,Eaton Bussman (6.01) ,Molex (6.01) ,Phoenix (6.01) ,Harwin (6.01) ,Fox (6.01) ,OMRON (6.01) ,OMRON (6.01) ,OMRON (6.01) ,OMRON (6.01) ,Wurth (6.01) ,TI (6.01) ,TI (6.01) ,OnSemi (6.01) ,</t>
  </si>
  <si>
    <t>Intel (6.01) ,Analog (6.01) ,Broadcom (6.01) ,BelFuse (6.01) ,C&amp;K (5.12) ,Vishay Dale (6.01) ,Tyco (5.12) ,TE (5.12) ,Schroff (5.1) ,Panduit (6.01) ,Meanwell (5.11) ,Globtek (6.01) ,Epson (5.12) ,Dialight (5.12) ,NXP (6.01) ,AVX (6.01) ,Maxim (6.01) ,Microchip (6.01) ,EBM-Papst (6.01) ,Eaton Bussman (6.01) ,Molex (6.01) ,Phoenix (6.01) ,Harwin (6.01) ,Fox (6.01) ,OMRON (6.01) ,Wurth (6.01) ,TI (6.01) ,TI (6.01) ,OnSemi (6.01) ,</t>
  </si>
  <si>
    <t>Intel (6.01) ,Analog (6.01) ,Broadcom (6.01) ,AEL (6.01) ,BelFuse (6.01) ,C&amp;K (5.12) ,Vishay Dale (6.01) ,Tyco (5.12) ,TE (5.12) ,Schroff (5.1) ,Panduit (6.01) ,Meanwell (5.11) ,Globtek (6.01) ,Epson (5.12) ,Epson (5.12) ,Dialight (5.12) ,NXP (6.01) ,AVX (6.01) ,Maxim (6.01) ,Microchip (6.01) ,EBM-Papst (6.01) ,Eaton Bussman (6.01) ,Molex (6.01) ,Phoenix (6.01) ,Harwin (6.01) ,Fox (6.01) ,OMRON (6.01) ,Wurth (6.01) ,TI (6.01) ,TI (6.01) ,OnSemi (6.01) ,Taiwan Semi (6.01) ,Amphenol-FCI (6.01) ,</t>
  </si>
  <si>
    <t>Intel (6.01) ,Analog (6.01) ,Vishay Dale (6.01) ,Tyco (5.12) ,TE (5.12) ,Schroff (5.1) ,Panduit (6.01) ,Meanwell (5.11) ,Globtek (6.01) ,Epson (5.12) ,Dialight (5.12) ,NXP (6.01) ,AVX (6.01) ,Maxim (6.01) ,Microchip (6.01) ,Eaton Bussman (6.01) ,Molex (6.01) ,Phoenix (6.01) ,Fox (6.01) ,OMRON (6.01) ,Wurth (6.01) ,TI (6.01) ,TI (6.01) ,OnSemi (6.01) ,</t>
  </si>
  <si>
    <t>Intel (6.01) ,Analog (6.01) ,Vishay Dale (6.01) ,Tyco (5.12) ,TE (5.12) ,Schroff (5.1) ,Panduit (6.01) ,Meanwell (5.11) ,Epson (5.12) ,Dialight (5.12) ,NXP (6.01) ,AVX (6.01) ,Maxim (6.01) ,Microchip (6.01) ,Eaton Bussman (6.01) ,Molex (6.01) ,Phoenix (6.01) ,OMRON (6.01) ,Wurth (6.01) ,TI (6.01) ,TI (6.01) ,OnSemi (6.01) ,Explore (6.01) ,</t>
  </si>
  <si>
    <t>Intel (6.01) ,Analog (6.01) ,AEL (6.01) ,Vishay Dale (6.01) ,Tyco (5.12) ,TE (5.12) ,Schroff (5.1) ,Panduit (6.01) ,Meanwell (5.11) ,Epson (5.12) ,Dialight (5.12) ,Abracon (6.01) ,NXP (6.01) ,AVX (6.01) ,Maxim (6.01) ,Microchip (6.01) ,EBM-Papst (6.01) ,Eaton Bussman (6.01) ,Molex (6.01) ,Phoenix (6.01) ,Fox (6.01) ,OMRON (6.01) ,Wurth (6.01) ,TI (6.01) ,TI (6.01) ,OnSemi (6.01) ,Explore (6.01) ,</t>
  </si>
  <si>
    <t>Intel (6.01) ,Analog (6.01) ,Vishay Dale (6.01) ,Tyco (5.12) ,TE (5.12) ,Schroff (5.1) ,Panduit (6.01) ,Dialight (5.12) ,NXP (6.01) ,AVX (6.01) ,Maxim (6.01) ,Microchip (6.01) ,Eaton Bussman (6.01) ,Molex (6.01) ,Phoenix (6.01) ,OMRON (6.01) ,TI (6.01) ,TI (6.01) ,OnSemi (6.01) ,</t>
  </si>
  <si>
    <t>Intel (6.01) ,Analog (6.01) ,AEL (6.01) ,Vishay Dale (6.01) ,Tyco (5.12) ,TE (5.12) ,Schroff (5.1) ,Panduit (6.01) ,Meanwell (5.11) ,Globtek (6.01) ,Epson (5.12) ,Dialight (5.12) ,Abracon (6.01) ,NXP (6.01) ,AVX (6.01) ,Maxim (6.01) ,Microchip (6.01) ,Eaton Bussman (6.01) ,Molex (6.01) ,Phoenix (6.01) ,Fox (6.01) ,OMRON (6.01) ,Wurth (6.01) ,TI (6.01) ,TI (6.01) ,OnSemi (6.01) ,Explore (6.01) ,</t>
  </si>
  <si>
    <t>Intel (6.01) ,Analog (6.01) ,AEL (6.01) ,Vishay Dale (6.01) ,Tyco (5.12) ,TE (5.12) ,Schroff (5.1) ,Panduit (6.01) ,Meanwell (5.11) ,Globtek (6.01) ,Epson (5.12) ,Dialight (5.12) ,NXP (6.01) ,AVX (6.01) ,BI Tech (6.01) ,Maxim (6.01) ,Microchip (6.01) ,EBM-Papst (6.01) ,Eaton Bussman (6.01) ,Molex (6.01) ,Phoenix (6.01) ,Fox (6.01) ,OMRON (6.01) ,Wurth (6.01) ,TI (6.01) ,TI (6.01) ,OnSemi (6.01) ,Explore (6.01) ,</t>
  </si>
  <si>
    <t>Intel (6.01) ,Analog (6.01) ,Vishay Dale (6.01) ,Tyco (5.12) ,TE (5.12) ,Schroff (5.1) ,Panduit (6.01) ,Meanwell (5.11) ,Dialight (5.12) ,NXP (6.01) ,AVX (6.01) ,Maxim (6.01) ,Microchip (6.01) ,EBM-Papst (6.01) ,Eaton Bussman (6.01) ,Molex (6.01) ,Phoenix (6.01) ,Fox (6.01) ,OMRON (6.01) ,Wurth (6.01) ,TI (6.01) ,TI (6.01) ,OnSemi (6.01) ,Explore (6.01) ,</t>
  </si>
  <si>
    <t>Intel (6.01) ,Analog (6.01) ,Vishay Dale (6.01) ,Tyco (5.12) ,TE (5.12) ,Schroff (5.1) ,Panduit (6.01) ,Meanwell (5.11) ,Epson (5.12) ,Epson (5.12) ,Dialight (5.12) ,NXP (6.01) ,AVX (6.01) ,Maxim (6.01) ,Microchip (6.01) ,EBM-Papst (6.01) ,Eaton Bussman (6.01) ,Molex (6.01) ,Phoenix (6.01) ,Fox (6.01) ,OMRON (6.01) ,Wurth (6.01) ,TI (6.01) ,TI (6.01) ,OnSemi (6.01) ,</t>
  </si>
  <si>
    <t>Intel (6.01) ,Vishay Dale (6.01) ,Tyco (5.12) ,TE (5.12) ,Schroff (5.1) ,Epson (5.12) ,Dialight (5.12) ,NXP (6.01) ,Microchip (6.01) ,Eaton Bussman (6.01) ,Molex (6.01) ,Phoenix (6.01) ,OMRON (6.01) ,TI (6.01) ,TI (6.01) ,</t>
  </si>
  <si>
    <t>Intel (6.01) ,Analog (6.01) ,Vishay Dale (6.01) ,Tyco (5.12) ,TE (5.12) ,Schroff (5.1) ,Panduit (6.01) ,Meanwell (5.11) ,Epson (5.12) ,Dialight (5.12) ,NXP (6.01) ,AVX (6.01) ,Maxim (6.01) ,Microchip (6.01) ,Eaton Bussman (6.01) ,Molex (6.01) ,Phoenix (6.01) ,OMRON (6.01) ,Wurth (6.01) ,TI (6.01) ,TI (6.01) ,OnSemi (6.01) ,</t>
  </si>
  <si>
    <t>Intel (6.01) ,Analog (6.01) ,AEL (6.01) ,Vishay Dale (6.01) ,Tyco (5.12) ,TE (5.12) ,Schroff (5.1) ,Panduit (6.01) ,Meanwell (5.11) ,Epson (5.12) ,Dialight (5.12) ,NXP (6.01) ,AVX (6.01) ,Maxim (6.01) ,Microchip (6.01) ,EBM-Papst (6.01) ,Eaton Bussman (6.01) ,Molex (6.01) ,Phoenix (6.01) ,Fox (6.01) ,OMRON (6.01) ,Wurth (6.01) ,TI (6.01) ,TI (6.01) ,OnSemi (6.01) ,Explore (6.01) ,</t>
  </si>
  <si>
    <t>Intel (6.01) ,Analog (6.01) ,Vishay Dale (6.01) ,Tyco (5.12) ,TE (5.12) ,Schroff (5.1) ,Panduit (6.01) ,Meanwell (5.11) ,Epson (5.12) ,Dialight (5.12) ,NXP (6.01) ,AVX (6.01) ,Maxim (6.01) ,Microchip (6.01) ,EBM-Papst (6.01) ,Eaton Bussman (6.01) ,Molex (6.01) ,Phoenix (6.01) ,Fox (6.01) ,OMRON (6.01) ,Wurth (6.01) ,TI (6.01) ,TI (6.01) ,OnSemi (6.01) ,</t>
  </si>
  <si>
    <t>Intel (6.01) ,Tyco (5.12) ,TE (5.12) ,Schroff (5.1) ,Epson (5.12) ,Dialight (5.12) ,</t>
  </si>
  <si>
    <t>Intel (6.01) ,Analog (6.01) ,AEL (6.01) ,Vishay Dale (6.01) ,Tyco (5.12) ,TE (5.12) ,Schroff (5.1) ,Panduit (6.01) ,Meanwell (5.11) ,Epson (5.12) ,Dialight (5.12) ,Abracon (6.01) ,NXP (6.01) ,AVX (6.01) ,Maxim (6.01) ,Microchip (6.01) ,Eaton Bussman (6.01) ,Molex (6.01) ,Phoenix (6.01) ,Fox (6.01) ,OMRON (6.01) ,Wurth (6.01) ,TI (6.01) ,TI (6.01) ,OnSemi (6.01) ,</t>
  </si>
  <si>
    <t>Intel (6.01) ,Analog (6.01) ,Vishay Dale (6.01) ,Tyco (5.12) ,TE (5.12) ,Dialight (5.12) ,NXP (6.01) ,Maxim (6.01) ,Microchip (6.01) ,Eaton Bussman (6.01) ,Molex (6.01) ,OMRON (6.01) ,TI (6.01) ,TI (6.01) ,OnSemi (6.01) ,</t>
  </si>
  <si>
    <t>Intel (6.01) ,Tyco (5.12) ,TE (5.12) ,NXP (6.01) ,Microchip (6.01) ,Eaton Bussman (6.01) ,Molex (6.01) ,OMRON (6.01) ,TI (6.01) ,TI (6.01) ,</t>
  </si>
  <si>
    <t>Intel (6.01) ,Analog (6.01) ,Vishay Dale (6.01) ,Tyco (5.12) ,TE (5.12) ,Schroff (5.1) ,Panduit (6.01) ,Epson (5.12) ,Dialight (5.12) ,NXP (6.01) ,AVX (6.01) ,Maxim (6.01) ,Microchip (6.01) ,Eaton Bussman (6.01) ,Molex (6.01) ,Phoenix (6.01) ,Fox (6.01) ,OMRON (6.01) ,Wurth (6.01) ,TI (6.01) ,TI (6.01) ,OnSemi (6.01) ,</t>
  </si>
  <si>
    <t>Intel (6.01) ,Analog (6.01) ,AEL (6.01) ,Vishay Dale (6.01) ,Tyco (5.12) ,TE (5.12) ,Schroff (5.1) ,Panduit (6.01) ,Meanwell (5.11) ,Globtek (6.01) ,Epson (5.12) ,Dialight (5.12) ,Abracon (6.01) ,NXP (6.01) ,AVX (6.01) ,Maxim (6.01) ,Microchip (6.01) ,EBM-Papst (6.01) ,Eaton Bussman (6.01) ,Molex (6.01) ,Phoenix (6.01) ,Fox (6.01) ,OMRON (6.01) ,Wurth (6.01) ,TI (6.01) ,TI (6.01) ,OnSemi (6.01) ,Explore (6.01) ,</t>
  </si>
  <si>
    <t>Analog (6.01) ,BelFuse (6.01) ,Vishay Dale (6.01) ,Tyco (5.12) ,TE (5.12) ,Schroff (5.1) ,Panduit (6.01) ,Meanwell (5.11) ,Globtek (6.01) ,Epson (5.12) ,Dialight (5.12) ,NXP (6.01) ,AVX (6.01) ,Maxim (6.01) ,Microchip (6.01) ,Eaton Bussman (6.01) ,Molex (6.01) ,Phoenix (6.01) ,Harwin (6.01) ,OMRON (6.01) ,Wurth (6.01) ,Kingbright (6.01) ,TI (6.01) ,TI (6.01) ,OnSemi (6.01) ,</t>
  </si>
  <si>
    <t>Analog (6.01) ,Schroff (5.1) ,Panduit (6.01) ,Epson (5.12) ,NXP (6.01) ,Maxim (6.01) ,Microchip (6.01) ,Eaton Bussman (6.01) ,Molex (6.01) ,Harwin (6.01) ,Neutrik (6.01) ,Wurth (6.01) ,OnSemi (6.01) ,</t>
  </si>
  <si>
    <t>Analog (6.01) ,Vishay Dale (6.01) ,Tyco (5.12) ,TE (5.12) ,Schroff (5.1) ,Panduit (6.01) ,Epson (5.12) ,Dialight (5.12) ,NXP (6.01) ,AVX (6.01) ,Maxim (6.01) ,Microchip (6.01) ,Eaton Bussman (6.01) ,Molex (6.01) ,Phoenix (6.01) ,OMRON (6.01) ,TI (6.01) ,TI (6.01) ,OnSemi (6.01) ,</t>
  </si>
  <si>
    <t>Analog (6.01) ,Vishay Dale (6.01) ,Tyco (5.12) ,TE (5.12) ,Schroff (5.1) ,Dialight (5.12) ,NXP (6.01) ,Maxim (6.01) ,Microchip (6.01) ,Eaton Bussman (6.01) ,Molex (6.01) ,OMRON (6.01) ,TI (6.01) ,TI (6.01) ,OnSemi (6.01) ,</t>
  </si>
  <si>
    <t>Analog (6.01) ,Vishay Dale (6.01) ,Tyco (5.12) ,TE (5.12) ,Schroff (5.1) ,Panduit (6.01) ,Meanwell (5.11) ,Epson (5.12) ,Dialight (5.12) ,NXP (6.01) ,AVX (6.01) ,Maxim (6.01) ,Microchip (6.01) ,EBM-Papst (6.01) ,Eaton Bussman (6.01) ,Molex (6.01) ,Phoenix (6.01) ,Fox (6.01) ,OMRON (6.01) ,Wurth (6.01) ,TI (6.01) ,TI (6.01) ,OnSemi (6.01) ,</t>
  </si>
  <si>
    <t>Analog (6.01) ,Vishay Dale (6.01) ,Tyco (5.12) ,TE (5.12) ,Schroff (5.1) ,Panduit (6.01) ,Epson (5.12) ,Dialight (5.12) ,NXP (6.01) ,AVX (6.01) ,Maxim (6.01) ,Microchip (6.01) ,Eaton Bussman (6.01) ,Molex (6.01) ,Phoenix (6.01) ,OMRON (6.01) ,Wurth (6.01) ,TI (6.01) ,TI (6.01) ,OnSemi (6.01) ,</t>
  </si>
  <si>
    <t>Analog (6.01) ,Vishay Dale (6.01) ,Tyco (5.12) ,TE (5.12) ,Schroff (5.1) ,Panduit (6.01) ,Meanwell (5.11) ,Epson (5.12) ,Dialight (5.12) ,NXP (6.01) ,AVX (6.01) ,Maxim (6.01) ,Microchip (6.01) ,EBM-Papst (6.01) ,Eaton Bussman (6.01) ,Molex (6.01) ,Phoenix (6.01) ,OMRON (6.01) ,Wurth (6.01) ,TI (6.01) ,TI (6.01) ,OnSemi (6.01) ,</t>
  </si>
  <si>
    <t>Analog (6.01) ,Tyco (5.12) ,TE (5.12) ,Schroff (5.1) ,Panduit (6.01) ,Meanwell (5.11) ,Epson (5.12) ,Dialight (5.12) ,AVX (6.01) ,OMRON (6.01) ,Wurth (6.01) ,</t>
  </si>
  <si>
    <t>Broadcom (6.01) ,Tyco (5.12) ,TE (5.12) ,Schroff (5.1) ,Epson (5.12) ,Dialight (5.12) ,NXP (6.01) ,Microchip (6.01) ,Eaton Bussman (6.01) ,Molex (6.01) ,Harwin (6.01) ,OMRON (6.01) ,</t>
  </si>
  <si>
    <t>Tyco (5.12) ,TE (5.12) ,Schroff (5.1) ,Epson (5.12) ,Dialight (5.12) ,Eaton Bussman (6.01) ,Harwin (6.01) ,</t>
  </si>
  <si>
    <t>Tyco (5.12) ,TE (5.12) ,Dialight (5.12) ,Eaton Bussman (6.01) ,Harwin (6.01) ,</t>
  </si>
  <si>
    <t>Tyco (5.12) ,TE (5.12) ,Schroff (5.1) ,Meanwell (5.11) ,Epson (5.12) ,Dialight (5.12) ,Eaton Bussman (6.01) ,Harwin (6.01) ,</t>
  </si>
  <si>
    <t>Tyco (5.12) ,TE (5.12) ,Schroff (5.1) ,Epson (5.12) ,Dialight (5.12) ,Harwin (6.01) ,</t>
  </si>
  <si>
    <t>Tyco (5.12) ,TE (5.12) ,Schroff (5.1) ,Epson (5.12) ,Dialight (5.12) ,Eaton Bussman (6.01) ,Molex (6.01) ,Harwin (6.01) ,</t>
  </si>
  <si>
    <t>Tyco (5.12) ,TE (5.12) ,Schroff (5.1) ,Meanwell (5.11) ,Epson (5.12) ,Dialight (5.12) ,Eaton Bussman (6.01) ,Molex (6.01) ,Harwin (6.01) ,</t>
  </si>
  <si>
    <t>Tyco (5.12) ,TE (5.12) ,Schroff (5.1) ,Epson (5.12) ,Dialight (5.12) ,Eaton Bussman (6.01) ,Harwin (6.01) ,Neutrik (6.01) ,</t>
  </si>
  <si>
    <t>Tyco (5.12) ,TE (5.12) ,Schroff (5.1) ,Meanwell (5.11) ,Epson (5.12) ,Epson (5.12) ,Dialight (5.12) ,Eaton Bussman (6.01) ,Harwin (6.01) ,</t>
  </si>
  <si>
    <t>Tyco (5.12) ,TE (5.12) ,Schroff (5.1) ,Meanwell (5.11) ,Dialight (5.12) ,Eaton Bussman (6.01) ,Harwin (6.01) ,</t>
  </si>
  <si>
    <t>Tyco (5.12) ,TE (5.12) ,Schroff (5.1) ,Dialight (5.12) ,Harwin (6.01) ,</t>
  </si>
  <si>
    <t>Tyco (5.12) ,TE (5.12) ,Schroff (5.1) ,Dialight (5.12) ,Eaton Bussman (6.01) ,Harwin (6.01) ,</t>
  </si>
  <si>
    <t>Tyco (5.12) ,TE (5.12) ,Dialight (5.12) ,OMRON (6.01) ,</t>
  </si>
  <si>
    <t>Tyco (5.12) ,TE (5.12) ,Schroff (5.1) ,Panduit (6.01) ,Meanwell (5.11) ,Globtek (6.01) ,Epson (5.12) ,Dialight (5.12) ,Wurth (6.01) ,</t>
  </si>
  <si>
    <t>Tyco (5.12) ,TE (5.12) ,Schroff (5.1) ,Meanwell (5.11) ,Epson (5.12) ,Epson (5.12) ,Dialight (5.12) ,Eaton Bussman (6.01) ,Molex (6.01) ,Harwin (6.01) ,</t>
  </si>
  <si>
    <t>Tyco (5.12) ,TE (5.12) ,Eaton Bussman (6.01) ,Harwin (6.01) ,</t>
  </si>
  <si>
    <t>Tyco (5.12) ,TE (5.12) ,Schroff (5.1) ,Panduit (6.01) ,Epson (5.12) ,Dialight (5.12) ,Eaton Bussman (6.01) ,Harwin (6.01) ,</t>
  </si>
  <si>
    <t>Tyco (5.12) ,TE (5.12) ,Dialight (5.12) ,Eaton Bussman (6.01) ,Molex (6.01) ,Harwin (6.01) ,</t>
  </si>
  <si>
    <t>Tyco (5.12) ,TE (5.12) ,Eaton Bussman (6.01) ,Molex (6.01) ,</t>
  </si>
  <si>
    <t>Tyco (5.12) ,TE (5.12) ,Dialight (5.12) ,Eaton Bussman (6.01) ,</t>
  </si>
  <si>
    <t>Tyco (5.12) ,TE (5.12) ,Microchip (6.01) ,Eaton Bussman (6.01) ,Molex (6.01) ,OMRON (6.01) ,</t>
  </si>
  <si>
    <t>Tyco (5.12) ,TE (5.12) ,Schroff (5.1) ,Meanwell (5.11) ,Epson (5.12) ,Dialight (5.12) ,Eaton Bussman (6.01) ,Molex (6.01) ,</t>
  </si>
  <si>
    <t>Sunon (5.01) ,Schroff (5.1) ,Meanwell (5.11) ,</t>
  </si>
  <si>
    <t>Schroff (5.1) ,Panduit (6.01) ,Meanwell (5.11) ,Epson (5.12) ,</t>
  </si>
  <si>
    <t>Schroff (5.1) ,Meanwell (5.11) ,</t>
  </si>
  <si>
    <t>Schroff (5.1) ,Panduit (6.01) ,Meanwell (5.11) ,Epson (5.12) ,Wurth (6.01) ,</t>
  </si>
  <si>
    <t>Schroff (5.1) ,Panduit (6.01) ,Globtek (6.01) ,Epson (5.12) ,Harwin (6.01) ,Wurth (6.01) ,</t>
  </si>
  <si>
    <t>Schroff (5.1) ,Panduit (6.01) ,Globtek (6.01) ,Epson (5.12) ,Wurth (6.01) ,</t>
  </si>
  <si>
    <t>Schroff (5.1) ,Panduit (6.01) ,Meanwell (5.11) ,Globtek (6.01) ,Epson (5.12) ,Wurth (6.01) ,</t>
  </si>
  <si>
    <t>Schroff (5.1) ,Panduit (6.01) ,Epson (5.12) ,NXP (6.01) ,Microchip (6.01) ,Eaton Bussman (6.01) ,Molex (6.01) ,Wurth (6.01) ,</t>
  </si>
  <si>
    <t>Schroff (5.1) ,Schaffner (5.12) ,Panduit (6.01) ,Meanwell (5.11) ,Globtek (6.01) ,Epson (5.12) ,Harwin (6.01) ,Neutrik (6.01) ,Wurth (6.01) ,Taiwan Semi (6.01) ,</t>
  </si>
  <si>
    <t>Schroff (5.1) ,Panduit (6.01) ,Epson (5.12) ,Harwin (6.01) ,Wurth (6.01) ,</t>
  </si>
  <si>
    <t>Schroff (5.1) ,Panduit (6.01) ,Epson (5.12) ,Dialight (5.12) ,Wurth (6.01) ,</t>
  </si>
  <si>
    <t>Schroff (5.1) ,Panduit (6.01) ,Meanwell (5.11) ,Epson (5.12) ,Harwin (6.01) ,Wurth (6.01) ,</t>
  </si>
  <si>
    <t>Schroff (5.1) ,Panduit (6.01) ,Meanwell (5.11) ,Epson (5.12) ,Harwin (6.01) ,Neutrik (6.01) ,Wurth (6.01) ,</t>
  </si>
  <si>
    <t>Schroff (5.1) ,Panduit (6.01) ,Meanwell (5.11) ,Epson (5.12) ,Harwin (6.01) ,Neutrik (6.01) ,Wurth (6.01) ,Taiwan Semi (6.01) ,</t>
  </si>
  <si>
    <t>Schroff (5.1) ,Schaffner (5.12) ,Panduit (6.01) ,Meanwell (5.11) ,Globtek (6.01) ,Epson (5.12) ,Harwin (6.01) ,Neutrik (6.01) ,Wurth (6.01) ,</t>
  </si>
  <si>
    <t>Schroff (5.1) ,Schaffner (5.12) ,Panduit (6.01) ,Meanwell (5.11) ,Globtek (6.01) ,Epson (5.12) ,Epson (5.12) ,Epson (5.12) ,Harwin (6.01) ,Neutrik (6.01) ,Wurth (6.01) ,Taiwan Semi (6.01) ,</t>
  </si>
  <si>
    <t>Schroff (5.1) ,Panduit (6.01) ,Meanwell (5.11) ,Epson (5.12) ,Wurth (6.01) ,Taiwan Semi (6.01) ,</t>
  </si>
  <si>
    <t>Schroff (5.1) ,Meanwell (5.11) ,Taiwan Semi (6.01) ,</t>
  </si>
  <si>
    <t>Schroff (5.1) ,Panduit (6.01) ,Meanwell (5.11) ,Epson (5.12) ,BI Tech (6.01) ,Harwin (6.01) ,Neutrik (6.01) ,Wurth (6.01) ,</t>
  </si>
  <si>
    <t>Schroff (5.1) ,Panduit (6.01) ,Epson (5.12) ,Wurth (6.01) ,</t>
  </si>
  <si>
    <t>Schroff (5.1) ,Panduit (6.01) ,Meanwell (5.11) ,Epson (5.12) ,NXP (6.01) ,Maxim (6.01) ,Microchip (6.01) ,Eaton Bussman (6.01) ,Molex (6.01) ,Harwin (6.01) ,Neutrik (6.01) ,Wurth (6.01) ,OnSemi (6.01) ,</t>
  </si>
  <si>
    <t>Schroff (5.1) ,Panduit (6.01) ,Meanwell (5.11) ,Globtek (6.01) ,Epson (5.12) ,Harwin (6.01) ,Neutrik (6.01) ,Wurth (6.01) ,Taiwan Semi (6.01) ,</t>
  </si>
  <si>
    <t>Schroff (5.1) ,Panduit (6.01) ,Meanwell (5.11) ,Globtek (6.01) ,Epson (5.12) ,BI Tech (6.01) ,Harwin (6.01) ,Neutrik (6.01) ,Wurth (6.01) ,Taiwan Semi (6.01) ,</t>
  </si>
  <si>
    <t>Schroff (5.1) ,Panduit (6.01) ,Epson (5.12) ,</t>
  </si>
  <si>
    <t>Panduit (6.01) ,OMRON (6.01) ,Wurth (6.01) ,</t>
  </si>
  <si>
    <t>NXP (6.01) ,Microchip (6.01) ,Eaton Bussman (6.01) ,Molex (6.01) ,Wurth (6.01) ,</t>
  </si>
  <si>
    <t>NXP (6.01) ,Microchip (6.01) ,Eaton Bussman (6.01) ,Molex (6.01) ,</t>
  </si>
  <si>
    <t>Microchip (6.01) ,Eaton Bussman (6.01) ,Molex (6.01) ,</t>
  </si>
  <si>
    <t>Eaton Bussman (6.01) ,</t>
  </si>
  <si>
    <t>Eaton Bussman (6.01) ,Molex (6.01) ,</t>
  </si>
  <si>
    <t>Where smelter information has been received from supppliers, it has been added to the Smelter List tab. Note, there seems to be an issue in the reporting template - there are some smelter IDs getting reported by my suppliers, but the liikup doesn't find the smelter. As I am not an RMI member I cannot look at the list of smelters. But I assume that as the smelter has a CID number, that it is registered and should be locatable by those with access to the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</si>
</sst>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 numFmtId="180" formatCode="_-* #,##0_-;\-* #,##0_-;_-* &quot;-&quot;_-;_-@_-"/>
    <numFmt numFmtId="182" formatCode="_-* #,##0.00_-;\-* #,##0.00_-;_-* &quot;-&quot;??_-;_-@_-"/>
  </numFmts>
  <fonts count="14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
      <u/>
      <sz val="10"/>
      <color indexed="12"/>
      <name val="Cambria"/>
      <family val="3"/>
      <scheme val="major"/>
    </font>
    <font>
      <sz val="10"/>
      <name val="Cambria"/>
      <family val="3"/>
      <scheme val="maj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8"/>
      <color theme="3"/>
      <name val="Cambria"/>
      <family val="2"/>
      <scheme val="major"/>
    </font>
    <font>
      <sz val="11"/>
      <color rgb="FF9C6500"/>
      <name val="Calibri"/>
      <family val="2"/>
      <scheme val="minor"/>
    </font>
    <font>
      <sz val="11"/>
      <color theme="1"/>
      <name val="Arial Narrow"/>
      <family val="2"/>
    </font>
    <font>
      <b/>
      <sz val="15"/>
      <color theme="3"/>
      <name val="Arial Narrow"/>
      <family val="2"/>
    </font>
    <font>
      <b/>
      <sz val="13"/>
      <color theme="3"/>
      <name val="Arial Narrow"/>
      <family val="2"/>
    </font>
    <font>
      <b/>
      <sz val="11"/>
      <color theme="3"/>
      <name val="Arial Narrow"/>
      <family val="2"/>
    </font>
    <font>
      <sz val="11"/>
      <color rgb="FF006100"/>
      <name val="Arial Narrow"/>
      <family val="2"/>
    </font>
    <font>
      <sz val="11"/>
      <color rgb="FF9C0006"/>
      <name val="Arial Narrow"/>
      <family val="2"/>
    </font>
    <font>
      <sz val="11"/>
      <color rgb="FF9C6500"/>
      <name val="Arial Narrow"/>
      <family val="2"/>
    </font>
    <font>
      <sz val="11"/>
      <color rgb="FF3F3F76"/>
      <name val="Arial Narrow"/>
      <family val="2"/>
    </font>
    <font>
      <b/>
      <sz val="11"/>
      <color rgb="FF3F3F3F"/>
      <name val="Arial Narrow"/>
      <family val="2"/>
    </font>
    <font>
      <b/>
      <sz val="11"/>
      <color rgb="FFFA7D00"/>
      <name val="Arial Narrow"/>
      <family val="2"/>
    </font>
    <font>
      <sz val="11"/>
      <color rgb="FFFA7D00"/>
      <name val="Arial Narrow"/>
      <family val="2"/>
    </font>
    <font>
      <b/>
      <sz val="11"/>
      <color theme="0"/>
      <name val="Arial Narrow"/>
      <family val="2"/>
    </font>
    <font>
      <sz val="11"/>
      <color rgb="FFFF0000"/>
      <name val="Arial Narrow"/>
      <family val="2"/>
    </font>
    <font>
      <i/>
      <sz val="11"/>
      <color rgb="FF7F7F7F"/>
      <name val="Arial Narrow"/>
      <family val="2"/>
    </font>
    <font>
      <b/>
      <sz val="11"/>
      <color theme="1"/>
      <name val="Arial Narrow"/>
      <family val="2"/>
    </font>
    <font>
      <sz val="11"/>
      <color theme="0"/>
      <name val="Arial Narrow"/>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sz val="11"/>
      <color indexed="8"/>
      <name val="Calibri"/>
      <family val="3"/>
      <charset val="128"/>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978">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164" fontId="12" fillId="0" borderId="0" applyFont="0" applyFill="0" applyBorder="0" applyAlignment="0" applyProtection="0"/>
    <xf numFmtId="41"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5" fontId="12" fillId="0" borderId="0" applyFont="0" applyFill="0" applyBorder="0" applyAlignment="0" applyProtection="0"/>
    <xf numFmtId="171" fontId="12" fillId="0" borderId="0" applyFont="0" applyFill="0" applyBorder="0" applyAlignment="0" applyProtection="0"/>
    <xf numFmtId="173"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90"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8" fontId="4" fillId="0" borderId="0"/>
    <xf numFmtId="0" fontId="90" fillId="0" borderId="0"/>
    <xf numFmtId="0" fontId="90" fillId="0" borderId="0"/>
    <xf numFmtId="168"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8" fontId="4" fillId="0" borderId="0"/>
    <xf numFmtId="0" fontId="9" fillId="0" borderId="0"/>
    <xf numFmtId="168" fontId="90" fillId="0" borderId="0"/>
    <xf numFmtId="0" fontId="57" fillId="0" borderId="0"/>
    <xf numFmtId="0" fontId="57" fillId="0" borderId="0"/>
    <xf numFmtId="168" fontId="9" fillId="0" borderId="0"/>
    <xf numFmtId="0" fontId="57" fillId="0" borderId="0"/>
    <xf numFmtId="0" fontId="9" fillId="0" borderId="0"/>
    <xf numFmtId="0" fontId="57" fillId="0" borderId="0"/>
    <xf numFmtId="0" fontId="74" fillId="0" borderId="0">
      <alignment vertical="center"/>
    </xf>
    <xf numFmtId="168" fontId="4" fillId="0" borderId="0"/>
    <xf numFmtId="0" fontId="75" fillId="0" borderId="0"/>
    <xf numFmtId="0" fontId="57" fillId="0" borderId="0"/>
    <xf numFmtId="0" fontId="90" fillId="0" borderId="0"/>
    <xf numFmtId="0" fontId="75" fillId="0" borderId="0"/>
    <xf numFmtId="0" fontId="57" fillId="0" borderId="0"/>
    <xf numFmtId="0" fontId="57" fillId="0" borderId="0"/>
    <xf numFmtId="0" fontId="57" fillId="0" borderId="0"/>
    <xf numFmtId="0" fontId="57" fillId="0" borderId="0"/>
    <xf numFmtId="0" fontId="57" fillId="0" borderId="0"/>
    <xf numFmtId="0" fontId="90" fillId="0" borderId="0"/>
    <xf numFmtId="0" fontId="57" fillId="0" borderId="0"/>
    <xf numFmtId="0" fontId="90" fillId="0" borderId="0"/>
    <xf numFmtId="0" fontId="5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5" fillId="0" borderId="0"/>
    <xf numFmtId="0" fontId="75" fillId="0" borderId="0"/>
    <xf numFmtId="0" fontId="5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7" fillId="0" borderId="0"/>
    <xf numFmtId="0" fontId="57" fillId="0" borderId="0"/>
    <xf numFmtId="168" fontId="4" fillId="0" borderId="0"/>
    <xf numFmtId="168" fontId="4" fillId="0" borderId="0"/>
    <xf numFmtId="0" fontId="76" fillId="0" borderId="0"/>
    <xf numFmtId="0" fontId="90"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8" fontId="12" fillId="0" borderId="0"/>
    <xf numFmtId="0" fontId="90" fillId="0" borderId="0"/>
    <xf numFmtId="0" fontId="90" fillId="0" borderId="0"/>
    <xf numFmtId="0" fontId="90" fillId="0" borderId="0"/>
    <xf numFmtId="168" fontId="90" fillId="0" borderId="0"/>
    <xf numFmtId="0" fontId="3" fillId="0" borderId="0"/>
    <xf numFmtId="169" fontId="90" fillId="0" borderId="0"/>
    <xf numFmtId="0" fontId="57" fillId="45" borderId="0" applyNumberFormat="0" applyBorder="0" applyAlignment="0" applyProtection="0"/>
    <xf numFmtId="0" fontId="57" fillId="49" borderId="0" applyNumberFormat="0" applyBorder="0" applyAlignment="0" applyProtection="0"/>
    <xf numFmtId="0" fontId="57" fillId="53" borderId="0" applyNumberFormat="0" applyBorder="0" applyAlignment="0" applyProtection="0"/>
    <xf numFmtId="0" fontId="57" fillId="57" borderId="0" applyNumberFormat="0" applyBorder="0" applyAlignment="0" applyProtection="0"/>
    <xf numFmtId="0" fontId="57" fillId="61" borderId="0" applyNumberFormat="0" applyBorder="0" applyAlignment="0" applyProtection="0"/>
    <xf numFmtId="0" fontId="57" fillId="65" borderId="0" applyNumberFormat="0" applyBorder="0" applyAlignment="0" applyProtection="0"/>
    <xf numFmtId="0" fontId="57" fillId="46" borderId="0" applyNumberFormat="0" applyBorder="0" applyAlignment="0" applyProtection="0"/>
    <xf numFmtId="0" fontId="57" fillId="50" borderId="0" applyNumberFormat="0" applyBorder="0" applyAlignment="0" applyProtection="0"/>
    <xf numFmtId="0" fontId="57" fillId="54" borderId="0" applyNumberFormat="0" applyBorder="0" applyAlignment="0" applyProtection="0"/>
    <xf numFmtId="0" fontId="57" fillId="58" borderId="0" applyNumberFormat="0" applyBorder="0" applyAlignment="0" applyProtection="0"/>
    <xf numFmtId="0" fontId="57" fillId="62" borderId="0" applyNumberFormat="0" applyBorder="0" applyAlignment="0" applyProtection="0"/>
    <xf numFmtId="0" fontId="57" fillId="66" borderId="0" applyNumberFormat="0" applyBorder="0" applyAlignment="0" applyProtection="0"/>
    <xf numFmtId="0" fontId="58" fillId="47" borderId="0" applyNumberFormat="0" applyBorder="0" applyAlignment="0" applyProtection="0"/>
    <xf numFmtId="0" fontId="58" fillId="51" borderId="0" applyNumberFormat="0" applyBorder="0" applyAlignment="0" applyProtection="0"/>
    <xf numFmtId="0" fontId="58" fillId="55" borderId="0" applyNumberFormat="0" applyBorder="0" applyAlignment="0" applyProtection="0"/>
    <xf numFmtId="0" fontId="58" fillId="59" borderId="0" applyNumberFormat="0" applyBorder="0" applyAlignment="0" applyProtection="0"/>
    <xf numFmtId="0" fontId="58" fillId="63" borderId="0" applyNumberFormat="0" applyBorder="0" applyAlignment="0" applyProtection="0"/>
    <xf numFmtId="0" fontId="58" fillId="67" borderId="0" applyNumberFormat="0" applyBorder="0" applyAlignment="0" applyProtection="0"/>
    <xf numFmtId="0" fontId="58" fillId="44" borderId="0" applyNumberFormat="0" applyBorder="0" applyAlignment="0" applyProtection="0"/>
    <xf numFmtId="0" fontId="58" fillId="48" borderId="0" applyNumberFormat="0" applyBorder="0" applyAlignment="0" applyProtection="0"/>
    <xf numFmtId="0" fontId="58" fillId="52" borderId="0" applyNumberFormat="0" applyBorder="0" applyAlignment="0" applyProtection="0"/>
    <xf numFmtId="0" fontId="58" fillId="56" borderId="0" applyNumberFormat="0" applyBorder="0" applyAlignment="0" applyProtection="0"/>
    <xf numFmtId="0" fontId="58" fillId="60" borderId="0" applyNumberFormat="0" applyBorder="0" applyAlignment="0" applyProtection="0"/>
    <xf numFmtId="0" fontId="58" fillId="64" borderId="0" applyNumberFormat="0" applyBorder="0" applyAlignment="0" applyProtection="0"/>
    <xf numFmtId="0" fontId="59" fillId="38" borderId="0" applyNumberFormat="0" applyBorder="0" applyAlignment="0" applyProtection="0"/>
    <xf numFmtId="0" fontId="60" fillId="38" borderId="0" applyNumberFormat="0" applyBorder="0" applyAlignment="0" applyProtection="0"/>
    <xf numFmtId="0" fontId="61" fillId="41" borderId="1" applyNumberFormat="0" applyAlignment="0" applyProtection="0"/>
    <xf numFmtId="0" fontId="62" fillId="42" borderId="2" applyNumberFormat="0" applyAlignment="0" applyProtection="0"/>
    <xf numFmtId="41"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0" fontId="64" fillId="37" borderId="0" applyNumberFormat="0" applyBorder="0" applyAlignment="0" applyProtection="0"/>
    <xf numFmtId="0" fontId="66" fillId="0" borderId="65" applyNumberFormat="0" applyFill="0" applyAlignment="0" applyProtection="0"/>
    <xf numFmtId="0" fontId="10" fillId="0" borderId="0" applyNumberFormat="0" applyFill="0" applyBorder="0" applyAlignment="0" applyProtection="0">
      <alignment vertical="top"/>
      <protection locked="0"/>
    </xf>
    <xf numFmtId="168" fontId="68" fillId="0" borderId="0" applyNumberFormat="0" applyFill="0" applyBorder="0" applyAlignment="0" applyProtection="0"/>
    <xf numFmtId="168" fontId="68" fillId="0" borderId="0" applyNumberFormat="0" applyFill="0" applyBorder="0" applyAlignment="0" applyProtection="0">
      <alignment vertical="top"/>
      <protection locked="0"/>
    </xf>
    <xf numFmtId="168"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8" fontId="68" fillId="0" borderId="0" applyNumberFormat="0" applyFill="0" applyBorder="0" applyAlignment="0" applyProtection="0">
      <alignment vertical="top"/>
      <protection locked="0"/>
    </xf>
    <xf numFmtId="0" fontId="71" fillId="40" borderId="1" applyNumberFormat="0" applyAlignment="0" applyProtection="0"/>
    <xf numFmtId="0" fontId="73" fillId="39" borderId="0" applyNumberFormat="0" applyBorder="0" applyAlignment="0" applyProtection="0"/>
    <xf numFmtId="0" fontId="57" fillId="43" borderId="7" applyNumberFormat="0" applyFont="0" applyAlignment="0" applyProtection="0"/>
    <xf numFmtId="0" fontId="77" fillId="41" borderId="8" applyNumberFormat="0" applyAlignment="0" applyProtection="0"/>
    <xf numFmtId="0" fontId="117" fillId="0" borderId="0" applyNumberFormat="0" applyFill="0" applyBorder="0" applyAlignment="0" applyProtection="0"/>
    <xf numFmtId="0" fontId="90" fillId="0" borderId="0"/>
    <xf numFmtId="0" fontId="2" fillId="0" borderId="0"/>
    <xf numFmtId="0" fontId="90" fillId="0" borderId="0"/>
    <xf numFmtId="0" fontId="90" fillId="0" borderId="0"/>
    <xf numFmtId="0" fontId="120" fillId="0" borderId="3" applyNumberFormat="0" applyFill="0" applyAlignment="0" applyProtection="0"/>
    <xf numFmtId="0" fontId="121" fillId="0" borderId="65" applyNumberFormat="0" applyFill="0" applyAlignment="0" applyProtection="0"/>
    <xf numFmtId="0" fontId="122" fillId="0" borderId="5" applyNumberFormat="0" applyFill="0" applyAlignment="0" applyProtection="0"/>
    <xf numFmtId="0" fontId="122" fillId="0" borderId="0" applyNumberFormat="0" applyFill="0" applyBorder="0" applyAlignment="0" applyProtection="0"/>
    <xf numFmtId="0" fontId="123" fillId="37" borderId="0" applyNumberFormat="0" applyBorder="0" applyAlignment="0" applyProtection="0"/>
    <xf numFmtId="0" fontId="124" fillId="38" borderId="0" applyNumberFormat="0" applyBorder="0" applyAlignment="0" applyProtection="0"/>
    <xf numFmtId="0" fontId="125" fillId="39" borderId="0" applyNumberFormat="0" applyBorder="0" applyAlignment="0" applyProtection="0"/>
    <xf numFmtId="0" fontId="126" fillId="40" borderId="1" applyNumberFormat="0" applyAlignment="0" applyProtection="0"/>
    <xf numFmtId="0" fontId="127" fillId="41" borderId="8" applyNumberFormat="0" applyAlignment="0" applyProtection="0"/>
    <xf numFmtId="0" fontId="128" fillId="41" borderId="1" applyNumberFormat="0" applyAlignment="0" applyProtection="0"/>
    <xf numFmtId="0" fontId="129" fillId="0" borderId="6" applyNumberFormat="0" applyFill="0" applyAlignment="0" applyProtection="0"/>
    <xf numFmtId="0" fontId="130" fillId="42" borderId="2"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0" borderId="9" applyNumberFormat="0" applyFill="0" applyAlignment="0" applyProtection="0"/>
    <xf numFmtId="0" fontId="134" fillId="44" borderId="0" applyNumberFormat="0" applyBorder="0" applyAlignment="0" applyProtection="0"/>
    <xf numFmtId="0" fontId="119" fillId="45" borderId="0" applyNumberFormat="0" applyBorder="0" applyAlignment="0" applyProtection="0"/>
    <xf numFmtId="0" fontId="119" fillId="46" borderId="0" applyNumberFormat="0" applyBorder="0" applyAlignment="0" applyProtection="0"/>
    <xf numFmtId="0" fontId="134" fillId="47" borderId="0" applyNumberFormat="0" applyBorder="0" applyAlignment="0" applyProtection="0"/>
    <xf numFmtId="0" fontId="134" fillId="48" borderId="0" applyNumberFormat="0" applyBorder="0" applyAlignment="0" applyProtection="0"/>
    <xf numFmtId="0" fontId="119" fillId="49" borderId="0" applyNumberFormat="0" applyBorder="0" applyAlignment="0" applyProtection="0"/>
    <xf numFmtId="0" fontId="119" fillId="50" borderId="0" applyNumberFormat="0" applyBorder="0" applyAlignment="0" applyProtection="0"/>
    <xf numFmtId="0" fontId="134" fillId="51" borderId="0" applyNumberFormat="0" applyBorder="0" applyAlignment="0" applyProtection="0"/>
    <xf numFmtId="0" fontId="134" fillId="52" borderId="0" applyNumberFormat="0" applyBorder="0" applyAlignment="0" applyProtection="0"/>
    <xf numFmtId="0" fontId="119" fillId="53" borderId="0" applyNumberFormat="0" applyBorder="0" applyAlignment="0" applyProtection="0"/>
    <xf numFmtId="0" fontId="119" fillId="54" borderId="0" applyNumberFormat="0" applyBorder="0" applyAlignment="0" applyProtection="0"/>
    <xf numFmtId="0" fontId="134" fillId="55" borderId="0" applyNumberFormat="0" applyBorder="0" applyAlignment="0" applyProtection="0"/>
    <xf numFmtId="0" fontId="134" fillId="56" borderId="0" applyNumberFormat="0" applyBorder="0" applyAlignment="0" applyProtection="0"/>
    <xf numFmtId="0" fontId="119" fillId="57" borderId="0" applyNumberFormat="0" applyBorder="0" applyAlignment="0" applyProtection="0"/>
    <xf numFmtId="0" fontId="119" fillId="58" borderId="0" applyNumberFormat="0" applyBorder="0" applyAlignment="0" applyProtection="0"/>
    <xf numFmtId="0" fontId="134" fillId="59" borderId="0" applyNumberFormat="0" applyBorder="0" applyAlignment="0" applyProtection="0"/>
    <xf numFmtId="0" fontId="134"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34" fillId="63" borderId="0" applyNumberFormat="0" applyBorder="0" applyAlignment="0" applyProtection="0"/>
    <xf numFmtId="0" fontId="134" fillId="64"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34" fillId="67" borderId="0" applyNumberFormat="0" applyBorder="0" applyAlignment="0" applyProtection="0"/>
    <xf numFmtId="0" fontId="119" fillId="0" borderId="0"/>
    <xf numFmtId="0" fontId="119" fillId="43" borderId="7" applyNumberFormat="0" applyFont="0" applyAlignment="0" applyProtection="0"/>
    <xf numFmtId="0" fontId="90" fillId="0" borderId="0"/>
    <xf numFmtId="0" fontId="2" fillId="0" borderId="0"/>
    <xf numFmtId="0" fontId="2" fillId="0" borderId="0"/>
    <xf numFmtId="0" fontId="90" fillId="0" borderId="0"/>
    <xf numFmtId="0" fontId="106" fillId="38" borderId="0" applyNumberFormat="0" applyBorder="0" applyAlignment="0" applyProtection="0"/>
    <xf numFmtId="0" fontId="135" fillId="0" borderId="0" applyNumberFormat="0" applyFill="0" applyBorder="0" applyAlignment="0" applyProtection="0"/>
    <xf numFmtId="0" fontId="111" fillId="42" borderId="2" applyNumberFormat="0" applyAlignment="0" applyProtection="0"/>
    <xf numFmtId="0" fontId="136" fillId="0" borderId="0" applyNumberFormat="0" applyFill="0" applyBorder="0" applyAlignment="0" applyProtection="0"/>
    <xf numFmtId="0" fontId="109" fillId="41" borderId="1" applyNumberFormat="0" applyAlignment="0" applyProtection="0"/>
    <xf numFmtId="0" fontId="115"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60" borderId="0" applyNumberFormat="0" applyBorder="0" applyAlignment="0" applyProtection="0"/>
    <xf numFmtId="0" fontId="115" fillId="56" borderId="0" applyNumberFormat="0" applyBorder="0" applyAlignment="0" applyProtection="0"/>
    <xf numFmtId="0" fontId="115" fillId="52" borderId="0" applyNumberFormat="0" applyBorder="0" applyAlignment="0" applyProtection="0"/>
    <xf numFmtId="0" fontId="2" fillId="0" borderId="0"/>
    <xf numFmtId="0" fontId="2" fillId="0" borderId="0"/>
    <xf numFmtId="0" fontId="115" fillId="48" borderId="0" applyNumberFormat="0" applyBorder="0" applyAlignment="0" applyProtection="0"/>
    <xf numFmtId="0" fontId="2" fillId="0" borderId="0"/>
    <xf numFmtId="0" fontId="2" fillId="0" borderId="0"/>
    <xf numFmtId="0" fontId="137" fillId="0" borderId="0">
      <alignment vertical="center"/>
    </xf>
    <xf numFmtId="0" fontId="115" fillId="44" borderId="0" applyNumberFormat="0" applyBorder="0" applyAlignment="0" applyProtection="0"/>
    <xf numFmtId="0" fontId="2" fillId="0" borderId="0"/>
    <xf numFmtId="0" fontId="115" fillId="6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15" fillId="63" borderId="0" applyNumberFormat="0" applyBorder="0" applyAlignment="0" applyProtection="0"/>
    <xf numFmtId="0" fontId="2" fillId="0" borderId="0"/>
    <xf numFmtId="0" fontId="2" fillId="0" borderId="0"/>
    <xf numFmtId="0" fontId="115" fillId="59" borderId="0" applyNumberFormat="0" applyBorder="0" applyAlignment="0" applyProtection="0"/>
    <xf numFmtId="0" fontId="115" fillId="55" borderId="0" applyNumberFormat="0" applyBorder="0" applyAlignment="0" applyProtection="0"/>
    <xf numFmtId="0" fontId="115" fillId="51" borderId="0" applyNumberFormat="0" applyBorder="0" applyAlignment="0" applyProtection="0"/>
    <xf numFmtId="0" fontId="115" fillId="47" borderId="0" applyNumberFormat="0" applyBorder="0" applyAlignment="0" applyProtection="0"/>
    <xf numFmtId="0" fontId="2" fillId="66" borderId="0" applyNumberFormat="0" applyBorder="0" applyAlignment="0" applyProtection="0"/>
    <xf numFmtId="0" fontId="2" fillId="0" borderId="0"/>
    <xf numFmtId="0" fontId="2" fillId="62" borderId="0" applyNumberFormat="0" applyBorder="0" applyAlignment="0" applyProtection="0"/>
    <xf numFmtId="0" fontId="2" fillId="58"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65"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57" borderId="0" applyNumberFormat="0" applyBorder="0" applyAlignment="0" applyProtection="0"/>
    <xf numFmtId="0" fontId="138" fillId="0" borderId="0"/>
    <xf numFmtId="0" fontId="2" fillId="5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0" applyNumberFormat="0" applyBorder="0" applyAlignment="0" applyProtection="0"/>
    <xf numFmtId="0" fontId="2" fillId="45" borderId="0" applyNumberFormat="0" applyBorder="0" applyAlignment="0" applyProtection="0"/>
    <xf numFmtId="0" fontId="12" fillId="0" borderId="0"/>
    <xf numFmtId="0" fontId="113" fillId="0" borderId="0" applyNumberFormat="0" applyFill="0" applyBorder="0" applyAlignment="0" applyProtection="0"/>
    <xf numFmtId="0" fontId="105" fillId="37" borderId="0" applyNumberFormat="0" applyBorder="0" applyAlignment="0" applyProtection="0"/>
    <xf numFmtId="0" fontId="102" fillId="0" borderId="3" applyNumberFormat="0" applyFill="0" applyAlignment="0" applyProtection="0"/>
    <xf numFmtId="0" fontId="103" fillId="0" borderId="65"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107" fillId="40" borderId="1" applyNumberFormat="0" applyAlignment="0" applyProtection="0"/>
    <xf numFmtId="0" fontId="110" fillId="0" borderId="6" applyNumberFormat="0" applyFill="0" applyAlignment="0" applyProtection="0"/>
    <xf numFmtId="0" fontId="118" fillId="39" borderId="0" applyNumberFormat="0" applyBorder="0" applyAlignment="0" applyProtection="0"/>
    <xf numFmtId="0" fontId="139" fillId="43" borderId="7" applyNumberFormat="0" applyFont="0" applyAlignment="0" applyProtection="0"/>
    <xf numFmtId="0" fontId="116" fillId="43" borderId="7" applyNumberFormat="0" applyFont="0" applyAlignment="0" applyProtection="0"/>
    <xf numFmtId="0" fontId="108" fillId="41" borderId="8" applyNumberFormat="0" applyAlignment="0" applyProtection="0"/>
    <xf numFmtId="0" fontId="119" fillId="0" borderId="0"/>
    <xf numFmtId="0" fontId="101" fillId="0" borderId="0" applyNumberFormat="0" applyFill="0" applyBorder="0" applyAlignment="0" applyProtection="0"/>
    <xf numFmtId="0" fontId="114" fillId="0" borderId="9" applyNumberFormat="0" applyFill="0" applyAlignment="0" applyProtection="0"/>
    <xf numFmtId="0" fontId="112" fillId="0" borderId="0" applyNumberFormat="0" applyFill="0" applyBorder="0" applyAlignment="0" applyProtection="0"/>
    <xf numFmtId="180"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0" fontId="1" fillId="0" borderId="0"/>
    <xf numFmtId="168" fontId="68" fillId="0" borderId="0" applyNumberFormat="0" applyFill="0" applyBorder="0" applyAlignment="0" applyProtection="0">
      <alignment vertical="top"/>
      <protection locked="0"/>
    </xf>
    <xf numFmtId="0" fontId="90" fillId="0" borderId="0"/>
  </cellStyleXfs>
  <cellXfs count="452">
    <xf numFmtId="0" fontId="0" fillId="0" borderId="0" xfId="0"/>
    <xf numFmtId="0" fontId="17" fillId="33" borderId="10" xfId="0" applyFont="1" applyFill="1" applyBorder="1" applyAlignment="1" applyProtection="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Border="1" applyAlignment="1">
      <alignment horizontal="center" vertical="center"/>
    </xf>
    <xf numFmtId="0" fontId="0" fillId="33" borderId="0" xfId="0" applyFont="1" applyFill="1" applyBorder="1"/>
    <xf numFmtId="0" fontId="11" fillId="33" borderId="0" xfId="0" applyFont="1" applyFill="1" applyBorder="1"/>
    <xf numFmtId="0" fontId="16"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3" fillId="33" borderId="0" xfId="0" applyFont="1" applyFill="1" applyBorder="1" applyAlignment="1" applyProtection="1">
      <alignment vertical="center"/>
    </xf>
    <xf numFmtId="0" fontId="19" fillId="33" borderId="0" xfId="0" applyFont="1" applyFill="1" applyBorder="1" applyAlignment="1" applyProtection="1">
      <alignment horizontal="left" wrapText="1"/>
    </xf>
    <xf numFmtId="0" fontId="17" fillId="33" borderId="0" xfId="0" applyFont="1" applyFill="1" applyBorder="1" applyAlignment="1" applyProtection="1">
      <alignment vertical="center"/>
    </xf>
    <xf numFmtId="0" fontId="17" fillId="33" borderId="0" xfId="0" applyFont="1" applyFill="1" applyBorder="1" applyAlignment="1" applyProtection="1">
      <alignment horizontal="center" vertical="center"/>
    </xf>
    <xf numFmtId="0" fontId="0" fillId="33" borderId="0" xfId="0" applyFill="1" applyAlignment="1" applyProtection="1">
      <alignment vertical="top"/>
    </xf>
    <xf numFmtId="0" fontId="11" fillId="33" borderId="0" xfId="0" applyFont="1" applyFill="1" applyBorder="1" applyProtection="1">
      <protection hidden="1"/>
    </xf>
    <xf numFmtId="0" fontId="13" fillId="33" borderId="0" xfId="0" applyFont="1" applyFill="1" applyBorder="1" applyAlignment="1" applyProtection="1">
      <alignment horizontal="center" vertical="top"/>
      <protection hidden="1"/>
    </xf>
    <xf numFmtId="0" fontId="13" fillId="33" borderId="0" xfId="0" applyFont="1" applyFill="1" applyBorder="1" applyAlignment="1" applyProtection="1">
      <alignment vertical="center"/>
      <protection hidden="1"/>
    </xf>
    <xf numFmtId="0" fontId="17"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Border="1" applyAlignment="1" applyProtection="1">
      <alignment horizontal="right" vertical="center"/>
      <protection hidden="1"/>
    </xf>
    <xf numFmtId="0" fontId="0" fillId="0" borderId="0" xfId="0" applyAlignment="1"/>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13" fillId="33" borderId="17"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7" fillId="33" borderId="18" xfId="570" applyFont="1" applyFill="1" applyBorder="1" applyAlignment="1">
      <alignment vertical="top" wrapText="1"/>
    </xf>
    <xf numFmtId="0" fontId="11" fillId="33" borderId="0" xfId="0" applyFont="1" applyFill="1" applyBorder="1" applyAlignment="1"/>
    <xf numFmtId="168" fontId="27" fillId="33" borderId="18" xfId="570" applyNumberFormat="1" applyFont="1" applyFill="1" applyBorder="1" applyAlignment="1">
      <alignment horizontal="center" vertical="top" wrapText="1"/>
    </xf>
    <xf numFmtId="0" fontId="13" fillId="33" borderId="0" xfId="0" applyFont="1" applyFill="1" applyBorder="1" applyAlignment="1">
      <alignment horizontal="left"/>
    </xf>
    <xf numFmtId="0" fontId="16" fillId="33" borderId="0" xfId="0" applyFont="1" applyFill="1" applyBorder="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3" fillId="33" borderId="21" xfId="0" applyFont="1" applyFill="1" applyBorder="1" applyAlignment="1" applyProtection="1">
      <alignment vertical="center"/>
    </xf>
    <xf numFmtId="0" fontId="5" fillId="33" borderId="16" xfId="0" applyFont="1" applyFill="1" applyBorder="1" applyAlignment="1" applyProtection="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pplyProtection="1">
      <alignment vertical="center"/>
    </xf>
    <xf numFmtId="0" fontId="5" fillId="33" borderId="24" xfId="0" applyFont="1" applyFill="1" applyBorder="1" applyAlignment="1" applyProtection="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pplyProtection="1">
      <alignment vertical="center"/>
    </xf>
    <xf numFmtId="0" fontId="13" fillId="33" borderId="25" xfId="0" applyFont="1" applyFill="1" applyBorder="1" applyAlignment="1" applyProtection="1">
      <alignment vertical="center"/>
    </xf>
    <xf numFmtId="0" fontId="5" fillId="33" borderId="26" xfId="0" applyFont="1" applyFill="1" applyBorder="1" applyAlignment="1" applyProtection="1">
      <alignment vertical="center"/>
    </xf>
    <xf numFmtId="0" fontId="16" fillId="33" borderId="27" xfId="0" applyFont="1" applyFill="1" applyBorder="1" applyAlignment="1" applyProtection="1">
      <alignment wrapText="1"/>
      <protection hidden="1"/>
    </xf>
    <xf numFmtId="0" fontId="0" fillId="34" borderId="19" xfId="0" applyFill="1" applyBorder="1" applyProtection="1"/>
    <xf numFmtId="0" fontId="16" fillId="33" borderId="28" xfId="0" applyFont="1" applyFill="1" applyBorder="1" applyAlignment="1" applyProtection="1">
      <alignment horizontal="right" vertical="center"/>
      <protection hidden="1"/>
    </xf>
    <xf numFmtId="0" fontId="32" fillId="33" borderId="0" xfId="0" applyFont="1" applyFill="1" applyBorder="1" applyAlignment="1" applyProtection="1">
      <alignment horizontal="right" vertical="center"/>
    </xf>
    <xf numFmtId="0" fontId="33" fillId="33" borderId="0" xfId="0" applyFont="1" applyFill="1" applyBorder="1" applyAlignment="1" applyProtection="1">
      <alignment vertical="center"/>
    </xf>
    <xf numFmtId="0" fontId="13" fillId="33" borderId="29" xfId="0" applyFont="1" applyFill="1" applyBorder="1" applyAlignment="1" applyProtection="1">
      <alignment vertical="center"/>
    </xf>
    <xf numFmtId="0" fontId="33" fillId="33" borderId="27" xfId="0" applyFont="1" applyFill="1" applyBorder="1" applyAlignment="1" applyProtection="1">
      <alignment vertical="center"/>
    </xf>
    <xf numFmtId="0" fontId="13" fillId="33" borderId="30" xfId="0"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pplyProtection="1">
      <alignment horizontal="left" vertical="center"/>
    </xf>
    <xf numFmtId="0" fontId="5" fillId="33" borderId="31" xfId="0" applyFont="1" applyFill="1" applyBorder="1" applyAlignment="1" applyProtection="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pplyProtection="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pplyProtection="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pplyProtection="1">
      <alignment vertical="center"/>
    </xf>
    <xf numFmtId="0" fontId="6" fillId="33" borderId="22" xfId="0" applyFont="1" applyFill="1" applyBorder="1" applyAlignment="1" applyProtection="1">
      <alignment horizontal="left" vertical="top" wrapText="1"/>
      <protection hidden="1"/>
    </xf>
    <xf numFmtId="0" fontId="11" fillId="0" borderId="0" xfId="589" applyFont="1" applyFill="1" applyAlignment="1" applyProtection="1"/>
    <xf numFmtId="0" fontId="90"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Border="1" applyAlignment="1" applyProtection="1">
      <alignment wrapText="1"/>
      <protection hidden="1"/>
    </xf>
    <xf numFmtId="0" fontId="13" fillId="33" borderId="0" xfId="0"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Border="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Border="1" applyAlignment="1" applyProtection="1">
      <alignment horizontal="center" vertical="center"/>
      <protection hidden="1"/>
    </xf>
    <xf numFmtId="0" fontId="17"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7" fillId="0" borderId="0" xfId="0" applyFont="1" applyAlignment="1">
      <alignment wrapText="1"/>
    </xf>
    <xf numFmtId="0" fontId="7"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5" xfId="0" applyNumberFormat="1" applyFont="1" applyFill="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5" fillId="0" borderId="35" xfId="0" applyNumberFormat="1" applyFont="1" applyFill="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Alignment="1" applyProtection="1">
      <protection hidden="1"/>
    </xf>
    <xf numFmtId="0" fontId="7" fillId="0" borderId="0" xfId="0" applyFont="1" applyFill="1"/>
    <xf numFmtId="0" fontId="7" fillId="0" borderId="0" xfId="0" applyFont="1" applyFill="1" applyAlignment="1">
      <alignment wrapText="1"/>
    </xf>
    <xf numFmtId="0" fontId="7"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31" fillId="0" borderId="15" xfId="0" applyFont="1" applyFill="1" applyBorder="1" applyAlignment="1" applyProtection="1">
      <alignment wrapText="1"/>
    </xf>
    <xf numFmtId="0" fontId="34" fillId="0" borderId="0" xfId="0" applyFont="1" applyFill="1" applyBorder="1" applyAlignment="1" applyProtection="1">
      <alignment horizontal="right" wrapText="1"/>
    </xf>
    <xf numFmtId="0" fontId="0" fillId="34" borderId="19" xfId="0" applyFill="1" applyBorder="1"/>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Border="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27" xfId="0" applyFont="1" applyFill="1" applyBorder="1" applyAlignment="1" applyProtection="1">
      <alignment horizontal="left" vertical="center" wrapText="1"/>
      <protection hidden="1"/>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pplyProtection="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pplyProtection="1">
      <alignment vertical="center" wrapText="1"/>
    </xf>
    <xf numFmtId="0" fontId="6" fillId="33" borderId="22"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6" fillId="0" borderId="43" xfId="0" applyFont="1" applyFill="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7" fillId="0" borderId="19" xfId="0" applyFont="1" applyBorder="1" applyAlignment="1">
      <alignment vertical="top" wrapText="1"/>
    </xf>
    <xf numFmtId="170" fontId="27" fillId="33" borderId="11"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5" xfId="0" applyFill="1" applyBorder="1"/>
    <xf numFmtId="0" fontId="81" fillId="11"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Fill="1" applyBorder="1" applyAlignment="1" applyProtection="1">
      <alignment wrapText="1"/>
    </xf>
    <xf numFmtId="0" fontId="27" fillId="33" borderId="18" xfId="570" applyFont="1" applyFill="1" applyBorder="1" applyAlignment="1">
      <alignment horizontal="left" vertical="top" wrapText="1"/>
    </xf>
    <xf numFmtId="0" fontId="8" fillId="0" borderId="18" xfId="0" applyFont="1" applyFill="1" applyBorder="1" applyAlignment="1" applyProtection="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1" fillId="33" borderId="0" xfId="0" applyNumberFormat="1" applyFont="1" applyFill="1" applyBorder="1"/>
    <xf numFmtId="168" fontId="16" fillId="33" borderId="0" xfId="0" applyNumberFormat="1" applyFont="1" applyFill="1" applyBorder="1" applyAlignment="1">
      <alignment horizontal="center" vertical="center" wrapText="1"/>
    </xf>
    <xf numFmtId="168" fontId="13" fillId="33" borderId="0" xfId="0" applyNumberFormat="1" applyFont="1" applyFill="1" applyBorder="1" applyAlignment="1">
      <alignment horizontal="center" vertical="center"/>
    </xf>
    <xf numFmtId="168" fontId="0" fillId="33" borderId="0" xfId="0" applyNumberFormat="1" applyFont="1" applyFill="1" applyBorder="1"/>
    <xf numFmtId="168" fontId="29"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Border="1" applyAlignment="1" applyProtection="1">
      <alignment vertical="center" wrapText="1"/>
      <protection hidden="1"/>
    </xf>
    <xf numFmtId="0" fontId="48" fillId="33" borderId="0" xfId="0" applyFont="1" applyFill="1" applyBorder="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3" fillId="33" borderId="55" xfId="0" applyFont="1" applyFill="1" applyBorder="1" applyAlignment="1" applyProtection="1">
      <alignment vertical="center" wrapText="1"/>
    </xf>
    <xf numFmtId="170" fontId="27" fillId="33" borderId="19" xfId="570" applyNumberFormat="1" applyFont="1" applyFill="1" applyBorder="1" applyAlignment="1">
      <alignment horizontal="center" vertical="top" wrapText="1"/>
    </xf>
    <xf numFmtId="0" fontId="7" fillId="0" borderId="35" xfId="0" applyNumberFormat="1" applyFont="1" applyFill="1" applyBorder="1" applyAlignment="1" applyProtection="1">
      <alignment vertical="top" wrapText="1"/>
      <protection hidden="1"/>
    </xf>
    <xf numFmtId="9" fontId="8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5"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1" fillId="0" borderId="0" xfId="0" applyFont="1" applyAlignment="1">
      <alignment vertical="top" wrapText="1"/>
    </xf>
    <xf numFmtId="0" fontId="53" fillId="0" borderId="0" xfId="0" applyFont="1" applyAlignment="1">
      <alignment vertical="top" wrapText="1"/>
    </xf>
    <xf numFmtId="9" fontId="51"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5" fillId="36" borderId="19" xfId="0" applyFont="1" applyFill="1" applyBorder="1" applyAlignment="1">
      <alignment vertical="center" wrapText="1"/>
    </xf>
    <xf numFmtId="0" fontId="55"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6"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33" borderId="10" xfId="0" applyFont="1" applyFill="1" applyBorder="1" applyAlignment="1" applyProtection="1">
      <alignment vertical="center" wrapText="1"/>
    </xf>
    <xf numFmtId="0" fontId="16" fillId="33" borderId="38" xfId="0" applyFont="1" applyFill="1" applyBorder="1" applyAlignment="1" applyProtection="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1" fillId="0" borderId="0" xfId="502" applyNumberFormat="1" applyFont="1" applyFill="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55"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5" fillId="0" borderId="0" xfId="0" applyFont="1" applyAlignment="1">
      <alignment vertical="top" wrapText="1"/>
    </xf>
    <xf numFmtId="0" fontId="0" fillId="33" borderId="59" xfId="0" applyFill="1" applyBorder="1" applyAlignment="1" applyProtection="1">
      <alignment vertical="center" wrapText="1"/>
      <protection locked="0"/>
    </xf>
    <xf numFmtId="0" fontId="51"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5" fillId="0" borderId="0" xfId="480" applyFont="1" applyFill="1" applyAlignment="1">
      <alignment horizontal="left" vertical="top" wrapText="1"/>
    </xf>
    <xf numFmtId="168" fontId="51" fillId="0" borderId="0" xfId="480" applyFont="1" applyFill="1" applyAlignment="1">
      <alignment vertical="top" wrapText="1"/>
    </xf>
    <xf numFmtId="0" fontId="83" fillId="0" borderId="0" xfId="502" applyNumberFormat="1" applyFont="1" applyFill="1" applyAlignment="1">
      <alignment horizontal="left" vertical="top" wrapText="1"/>
    </xf>
    <xf numFmtId="0" fontId="51" fillId="0" borderId="0" xfId="0" applyFont="1" applyAlignment="1">
      <alignment horizontal="left" vertical="top" wrapText="1"/>
    </xf>
    <xf numFmtId="0" fontId="51" fillId="0" borderId="0" xfId="502" applyFont="1" applyFill="1" applyAlignment="1">
      <alignment horizontal="left" vertical="top" wrapText="1"/>
    </xf>
    <xf numFmtId="0" fontId="51" fillId="0" borderId="0" xfId="569" applyFont="1" applyFill="1" applyAlignment="1">
      <alignment vertical="top" wrapText="1"/>
    </xf>
    <xf numFmtId="0" fontId="91" fillId="0" borderId="0" xfId="507" applyNumberFormat="1" applyFont="1" applyFill="1" applyAlignment="1">
      <alignment horizontal="left" vertical="top" wrapText="1"/>
    </xf>
    <xf numFmtId="0" fontId="51" fillId="0" borderId="0" xfId="507" applyNumberFormat="1" applyFont="1" applyFill="1" applyAlignment="1">
      <alignment horizontal="left" vertical="top" wrapText="1"/>
    </xf>
    <xf numFmtId="168" fontId="55" fillId="0" borderId="0" xfId="480" applyFont="1" applyFill="1" applyAlignment="1">
      <alignment vertical="top" wrapText="1"/>
    </xf>
    <xf numFmtId="9" fontId="92" fillId="0" borderId="0" xfId="480" applyNumberFormat="1" applyFont="1" applyFill="1" applyAlignment="1">
      <alignment horizontal="left" vertical="top" wrapText="1"/>
    </xf>
    <xf numFmtId="0" fontId="83" fillId="0" borderId="0" xfId="502" applyNumberFormat="1" applyFont="1" applyFill="1" applyAlignment="1">
      <alignment horizontal="justify" vertical="top"/>
    </xf>
    <xf numFmtId="0" fontId="51" fillId="0" borderId="0" xfId="502" applyNumberFormat="1" applyFont="1" applyFill="1" applyAlignment="1">
      <alignment horizontal="justify" vertical="top"/>
    </xf>
    <xf numFmtId="0" fontId="51" fillId="0" borderId="0" xfId="0" applyFont="1" applyAlignment="1">
      <alignment horizontal="left" vertical="top"/>
    </xf>
    <xf numFmtId="0" fontId="51" fillId="0" borderId="0" xfId="502" applyFont="1" applyFill="1" applyAlignment="1">
      <alignment horizontal="justify" vertical="top"/>
    </xf>
    <xf numFmtId="0" fontId="92" fillId="0" borderId="0" xfId="502" applyFont="1" applyFill="1" applyAlignment="1">
      <alignment horizontal="justify" vertical="top"/>
    </xf>
    <xf numFmtId="0" fontId="83" fillId="0" borderId="0" xfId="502" applyNumberFormat="1" applyFont="1" applyFill="1" applyBorder="1" applyAlignment="1">
      <alignment horizontal="left" vertical="top" wrapText="1"/>
    </xf>
    <xf numFmtId="0" fontId="51"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5" fillId="0" borderId="0" xfId="480" applyFont="1" applyFill="1" applyAlignment="1" applyProtection="1">
      <alignment horizontal="left" vertical="top" wrapText="1"/>
    </xf>
    <xf numFmtId="0" fontId="93" fillId="0" borderId="0" xfId="502" applyFont="1" applyFill="1" applyAlignment="1">
      <alignment vertical="top" wrapText="1"/>
    </xf>
    <xf numFmtId="0" fontId="83" fillId="0" borderId="0" xfId="502" applyFont="1" applyFill="1" applyAlignment="1">
      <alignment vertical="top" wrapText="1"/>
    </xf>
    <xf numFmtId="168" fontId="55" fillId="0" borderId="0" xfId="480" applyFont="1" applyFill="1" applyBorder="1" applyAlignment="1">
      <alignment vertical="top" wrapText="1"/>
    </xf>
    <xf numFmtId="0" fontId="94" fillId="0" borderId="0" xfId="0" applyFont="1"/>
    <xf numFmtId="168" fontId="55"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5" fillId="36" borderId="19" xfId="0" applyFont="1" applyFill="1" applyBorder="1" applyAlignment="1">
      <alignment vertical="top" wrapText="1"/>
    </xf>
    <xf numFmtId="0" fontId="55" fillId="36" borderId="19" xfId="502" applyNumberFormat="1"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0" applyFont="1" applyFill="1" applyAlignment="1">
      <alignment vertical="top" wrapText="1"/>
    </xf>
    <xf numFmtId="0" fontId="52" fillId="0" borderId="0" xfId="0" applyFont="1" applyFill="1" applyAlignment="1">
      <alignment vertical="top" wrapText="1"/>
    </xf>
    <xf numFmtId="0" fontId="0" fillId="0" borderId="0" xfId="0" applyFont="1" applyFill="1" applyAlignment="1">
      <alignment vertical="top"/>
    </xf>
    <xf numFmtId="0" fontId="55" fillId="0" borderId="0" xfId="0" applyFont="1" applyFill="1" applyBorder="1" applyAlignment="1">
      <alignment vertical="top" wrapText="1"/>
    </xf>
    <xf numFmtId="0" fontId="0" fillId="0" borderId="0" xfId="0" applyFont="1" applyFill="1" applyBorder="1" applyAlignment="1">
      <alignment horizontal="left" vertical="top" wrapText="1"/>
    </xf>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1"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wrapText="1"/>
      <protection locked="0"/>
    </xf>
    <xf numFmtId="0" fontId="0" fillId="0" borderId="0" xfId="0" applyProtection="1">
      <protection locked="0"/>
    </xf>
    <xf numFmtId="0" fontId="27" fillId="0" borderId="48" xfId="570" applyFont="1" applyFill="1" applyBorder="1" applyAlignment="1">
      <alignment horizontal="center" vertical="top" wrapText="1"/>
    </xf>
    <xf numFmtId="0" fontId="27" fillId="0" borderId="49" xfId="570" applyFont="1" applyFill="1" applyBorder="1" applyAlignment="1">
      <alignment horizontal="center" vertical="top" wrapText="1"/>
    </xf>
    <xf numFmtId="0" fontId="27" fillId="0" borderId="11" xfId="570" applyFont="1" applyFill="1" applyBorder="1" applyAlignment="1">
      <alignment horizontal="center" vertical="top" wrapText="1"/>
    </xf>
    <xf numFmtId="168" fontId="27" fillId="0" borderId="48" xfId="570" applyNumberFormat="1" applyFont="1" applyFill="1" applyBorder="1" applyAlignment="1">
      <alignment horizontal="center" vertical="top" wrapText="1"/>
    </xf>
    <xf numFmtId="168" fontId="27" fillId="0" borderId="49" xfId="570" applyNumberFormat="1" applyFont="1" applyFill="1" applyBorder="1" applyAlignment="1">
      <alignment horizontal="center" vertical="top" wrapText="1"/>
    </xf>
    <xf numFmtId="168" fontId="27" fillId="0" borderId="11" xfId="570" applyNumberFormat="1"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Border="1" applyAlignment="1">
      <alignment horizontal="center"/>
    </xf>
    <xf numFmtId="0" fontId="28" fillId="33" borderId="0" xfId="0" applyFont="1" applyFill="1" applyBorder="1" applyAlignment="1">
      <alignment horizontal="center" vertical="center" wrapText="1"/>
    </xf>
    <xf numFmtId="0" fontId="28" fillId="33" borderId="60"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16" fillId="33" borderId="27" xfId="0" applyFont="1" applyFill="1" applyBorder="1" applyAlignment="1" applyProtection="1">
      <alignment horizontal="left" wrapText="1"/>
      <protection hidden="1"/>
    </xf>
    <xf numFmtId="49" fontId="17" fillId="33" borderId="61" xfId="0" applyNumberFormat="1" applyFont="1" applyFill="1" applyBorder="1" applyAlignment="1" applyProtection="1">
      <alignment horizontal="left" vertical="center" wrapText="1"/>
      <protection locked="0" hidden="1"/>
    </xf>
    <xf numFmtId="49" fontId="17" fillId="33" borderId="10" xfId="0" applyNumberFormat="1" applyFont="1" applyFill="1" applyBorder="1" applyAlignment="1" applyProtection="1">
      <alignment horizontal="left" vertical="center" wrapText="1"/>
      <protection locked="0" hidden="1"/>
    </xf>
    <xf numFmtId="49" fontId="17" fillId="33" borderId="37" xfId="0" applyNumberFormat="1" applyFont="1" applyFill="1" applyBorder="1" applyAlignment="1" applyProtection="1">
      <alignment horizontal="left" vertical="center" wrapText="1"/>
      <protection locked="0" hidden="1"/>
    </xf>
    <xf numFmtId="169" fontId="16" fillId="33" borderId="34" xfId="0" applyNumberFormat="1" applyFont="1" applyFill="1" applyBorder="1" applyAlignment="1" applyProtection="1">
      <alignment horizontal="center" wrapText="1"/>
      <protection locked="0"/>
    </xf>
    <xf numFmtId="169"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99" fillId="33" borderId="61" xfId="487" applyFont="1" applyFill="1" applyBorder="1" applyAlignment="1" applyProtection="1">
      <alignment horizontal="left" vertical="center" wrapText="1"/>
      <protection locked="0"/>
    </xf>
    <xf numFmtId="0" fontId="100" fillId="33" borderId="10" xfId="0" applyFont="1" applyFill="1" applyBorder="1" applyAlignment="1" applyProtection="1">
      <alignment horizontal="left" vertical="center" wrapText="1"/>
      <protection locked="0"/>
    </xf>
    <xf numFmtId="0" fontId="100"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0" fontId="16" fillId="33" borderId="0" xfId="0" applyFont="1" applyFill="1" applyBorder="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xf numFmtId="0" fontId="25" fillId="0" borderId="27" xfId="487" applyFont="1" applyFill="1" applyBorder="1" applyAlignment="1" applyProtection="1">
      <alignment horizontal="center"/>
      <protection hidden="1"/>
    </xf>
    <xf numFmtId="0" fontId="23" fillId="0" borderId="27" xfId="487" applyFont="1" applyFill="1" applyBorder="1" applyAlignment="1" applyProtection="1">
      <alignment horizontal="center" wrapText="1"/>
      <protection hidden="1"/>
    </xf>
    <xf numFmtId="0" fontId="19" fillId="33" borderId="0" xfId="0" applyFont="1" applyFill="1" applyBorder="1" applyAlignment="1" applyProtection="1">
      <alignment horizontal="center" wrapText="1"/>
    </xf>
    <xf numFmtId="0" fontId="16" fillId="33" borderId="10" xfId="0" applyFont="1" applyFill="1" applyBorder="1" applyAlignment="1" applyProtection="1">
      <alignment horizontal="left" wrapText="1"/>
      <protection hidden="1"/>
    </xf>
    <xf numFmtId="0" fontId="17"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xf>
    <xf numFmtId="0" fontId="11"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3" fillId="33" borderId="0" xfId="487" applyFont="1" applyFill="1" applyBorder="1" applyAlignment="1" applyProtection="1">
      <alignment horizontal="center" vertical="center" wrapText="1"/>
      <protection hidden="1"/>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0" xfId="0" applyNumberFormat="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48" xfId="0" applyBorder="1" applyAlignment="1" applyProtection="1">
      <alignment horizontal="left" vertical="center" wrapText="1"/>
      <protection locked="0"/>
    </xf>
  </cellXfs>
  <cellStyles count="978">
    <cellStyle name="20% - Accent1 2" xfId="1" xr:uid="{00000000-0005-0000-0000-000000000000}"/>
    <cellStyle name="20% - Accent1 2 2" xfId="905" xr:uid="{A31E8789-392A-4966-BFA5-807C367D441A}"/>
    <cellStyle name="20% - Accent1 2 3" xfId="594" xr:uid="{728B6D7C-BD5E-45EF-B4A5-E652BFD6F0D7}"/>
    <cellStyle name="20% - Accent1 3" xfId="815" xr:uid="{F991C7FD-7081-4CC6-B8E5-C36AA99E08C3}"/>
    <cellStyle name="20% - Accent2 2" xfId="2" xr:uid="{00000000-0005-0000-0000-000001000000}"/>
    <cellStyle name="20% - Accent2 2 2" xfId="904" xr:uid="{CA963AD2-DBC3-4737-9D55-6302F691A4A6}"/>
    <cellStyle name="20% - Accent2 2 3" xfId="595" xr:uid="{4A1D9B88-D8F9-47D9-971D-E037E57EA7E8}"/>
    <cellStyle name="20% - Accent2 3" xfId="819" xr:uid="{B62A52C2-3A84-40DF-9B28-6F76302FB038}"/>
    <cellStyle name="20% - Accent3 2" xfId="3" xr:uid="{00000000-0005-0000-0000-000002000000}"/>
    <cellStyle name="20% - Accent3 2 2" xfId="895" xr:uid="{56E5774D-C672-4129-8AF7-E7A481C05614}"/>
    <cellStyle name="20% - Accent3 2 3" xfId="596" xr:uid="{7B0CFBE9-691A-4718-A322-4959ACA4F7D9}"/>
    <cellStyle name="20% - Accent3 3" xfId="823" xr:uid="{64FD9B6F-18E7-4E92-AC97-32EFD30D5205}"/>
    <cellStyle name="20% - Accent4 2" xfId="4" xr:uid="{00000000-0005-0000-0000-000003000000}"/>
    <cellStyle name="20% - Accent4 2 2" xfId="893" xr:uid="{0F29CADD-C790-48F8-A39D-161D53790E3E}"/>
    <cellStyle name="20% - Accent4 2 3" xfId="597" xr:uid="{144F1E96-AA9F-4A59-8304-766576DCDB23}"/>
    <cellStyle name="20% - Accent4 3" xfId="827" xr:uid="{13941171-AF91-4B63-95A5-B587AD81666B}"/>
    <cellStyle name="20% - Accent5 2" xfId="5" xr:uid="{00000000-0005-0000-0000-000004000000}"/>
    <cellStyle name="20% - Accent5 2 2" xfId="890" xr:uid="{0AB1B1D4-9F2E-43CD-961F-8F063CB450D6}"/>
    <cellStyle name="20% - Accent5 2 3" xfId="598" xr:uid="{F212C464-67C2-42F3-8242-5ED25EFE80F6}"/>
    <cellStyle name="20% - Accent5 3" xfId="831" xr:uid="{6E1840EB-0718-459F-9909-BDA19C0B4D6A}"/>
    <cellStyle name="20% - Accent6 2" xfId="6" xr:uid="{00000000-0005-0000-0000-000005000000}"/>
    <cellStyle name="20% - Accent6 2 2" xfId="889" xr:uid="{86099C3B-14FE-4059-AFF9-A067B915C064}"/>
    <cellStyle name="20% - Accent6 2 3" xfId="599" xr:uid="{FE286E53-7B6C-4F3D-8983-1FB3F13FDEB6}"/>
    <cellStyle name="20% - Accent6 3" xfId="835" xr:uid="{2707396B-48C1-48A1-8F5D-DD5B8C051FE7}"/>
    <cellStyle name="40% - Accent1 2" xfId="7" xr:uid="{00000000-0005-0000-0000-000006000000}"/>
    <cellStyle name="40% - Accent1 2 2" xfId="888" xr:uid="{CD1A12AB-5962-4F0A-943C-F3EEEB9C075F}"/>
    <cellStyle name="40% - Accent1 2 3" xfId="600" xr:uid="{407F8842-6FA4-4C22-AAC6-DAA67EBBDA96}"/>
    <cellStyle name="40% - Accent1 3" xfId="816" xr:uid="{D6A37FE8-BCB1-4365-9B33-76A00799876D}"/>
    <cellStyle name="40% - Accent2 2" xfId="8" xr:uid="{00000000-0005-0000-0000-000007000000}"/>
    <cellStyle name="40% - Accent2 2 2" xfId="887" xr:uid="{20BF6811-73FE-42D8-BF84-4E2834AB7E80}"/>
    <cellStyle name="40% - Accent2 2 3" xfId="601" xr:uid="{6D6FA4D2-8FD8-4547-BBC6-F512BC5E8BC0}"/>
    <cellStyle name="40% - Accent2 3" xfId="820" xr:uid="{4A3DC0B9-9732-488C-9826-0CF0C93FB7BF}"/>
    <cellStyle name="40% - Accent3 2" xfId="9" xr:uid="{00000000-0005-0000-0000-000008000000}"/>
    <cellStyle name="40% - Accent3 2 2" xfId="886" xr:uid="{EBF38F4C-FF82-41A1-A8B8-1E201735EE75}"/>
    <cellStyle name="40% - Accent3 2 3" xfId="602" xr:uid="{1713CBA0-4AC4-4096-9804-E4696EA3E263}"/>
    <cellStyle name="40% - Accent3 3" xfId="824" xr:uid="{6417D731-572D-4893-B5E9-56555942A4EE}"/>
    <cellStyle name="40% - Accent4 2" xfId="10" xr:uid="{00000000-0005-0000-0000-000009000000}"/>
    <cellStyle name="40% - Accent4 2 2" xfId="885" xr:uid="{A73A67D9-70FB-4101-853B-DAC952655DC7}"/>
    <cellStyle name="40% - Accent4 2 3" xfId="603" xr:uid="{1ECE8D67-343A-4E81-8204-D33BD2E7930C}"/>
    <cellStyle name="40% - Accent4 3" xfId="828" xr:uid="{4624A433-2721-4FDF-9D1C-7A471EE80697}"/>
    <cellStyle name="40% - Accent5 2" xfId="11" xr:uid="{00000000-0005-0000-0000-00000A000000}"/>
    <cellStyle name="40% - Accent5 2 2" xfId="884" xr:uid="{60212D88-2708-4005-8786-93F30BA00EB1}"/>
    <cellStyle name="40% - Accent5 2 3" xfId="604" xr:uid="{34BECBE8-359C-4340-A5F1-427254CA99FF}"/>
    <cellStyle name="40% - Accent5 3" xfId="832" xr:uid="{57B18406-D5BA-4115-8374-0842AA084C55}"/>
    <cellStyle name="40% - Accent6 2" xfId="12" xr:uid="{00000000-0005-0000-0000-00000B000000}"/>
    <cellStyle name="40% - Accent6 2 2" xfId="882" xr:uid="{07A37646-B3FF-42B6-BF36-F81A58E6F9B6}"/>
    <cellStyle name="40% - Accent6 2 3" xfId="605" xr:uid="{A7CD2017-9CDB-4C36-A89E-8E40ED9769CE}"/>
    <cellStyle name="40% - Accent6 3" xfId="836" xr:uid="{7F3CD6E8-9F94-41E9-AFD1-CA87B7CA1E2C}"/>
    <cellStyle name="60% - Accent1 2" xfId="13" xr:uid="{00000000-0005-0000-0000-00000C000000}"/>
    <cellStyle name="60% - Accent1 2 2" xfId="881" xr:uid="{7320CF19-9D4A-4326-9603-E9A6116F8DBC}"/>
    <cellStyle name="60% - Accent1 2 3" xfId="606" xr:uid="{5493809A-EA06-4B31-B659-30A640235B49}"/>
    <cellStyle name="60% - Accent1 3" xfId="817" xr:uid="{82CA57F8-E965-4E0D-B3B9-085B97CC6C2E}"/>
    <cellStyle name="60% - Accent2 2" xfId="14" xr:uid="{00000000-0005-0000-0000-00000D000000}"/>
    <cellStyle name="60% - Accent2 2 2" xfId="880" xr:uid="{2AB81C5B-0578-49AA-8618-0A4D55E08651}"/>
    <cellStyle name="60% - Accent2 2 3" xfId="607" xr:uid="{19B1BB30-F7B8-47B4-BEA9-DAA690954DAB}"/>
    <cellStyle name="60% - Accent2 3" xfId="821" xr:uid="{12712DFD-3E99-44FB-B5FA-4C35998AF6B7}"/>
    <cellStyle name="60% - Accent3 2" xfId="15" xr:uid="{00000000-0005-0000-0000-00000E000000}"/>
    <cellStyle name="60% - Accent3 2 2" xfId="879" xr:uid="{2813186D-874E-4D74-8FA9-6504BA9DDA22}"/>
    <cellStyle name="60% - Accent3 2 3" xfId="608" xr:uid="{F35EEC88-071D-4A87-94BF-39FB535D4694}"/>
    <cellStyle name="60% - Accent3 3" xfId="825" xr:uid="{9AB6AEE6-27CA-4EBA-9D4E-8FBDB72629EA}"/>
    <cellStyle name="60% - Accent4 2" xfId="16" xr:uid="{00000000-0005-0000-0000-00000F000000}"/>
    <cellStyle name="60% - Accent4 2 2" xfId="878" xr:uid="{5D83B040-D634-491B-9058-E9992F20FCCB}"/>
    <cellStyle name="60% - Accent4 2 3" xfId="609" xr:uid="{0B5B3B7A-7023-42AE-A296-799ACFF90A85}"/>
    <cellStyle name="60% - Accent4 3" xfId="829" xr:uid="{C6E66869-AD39-4D76-903B-64AF48847FEB}"/>
    <cellStyle name="60% - Accent5 2" xfId="17" xr:uid="{00000000-0005-0000-0000-000010000000}"/>
    <cellStyle name="60% - Accent5 2 2" xfId="875" xr:uid="{DAC55A28-C273-42CC-9A5E-581382941D17}"/>
    <cellStyle name="60% - Accent5 2 3" xfId="610" xr:uid="{C57D1793-56F3-411A-8A4F-9B851448CC2D}"/>
    <cellStyle name="60% - Accent5 3" xfId="833" xr:uid="{0AA78BD6-FA3B-4956-B0A4-69B1F075AE66}"/>
    <cellStyle name="60% - Accent6 2" xfId="18" xr:uid="{00000000-0005-0000-0000-000011000000}"/>
    <cellStyle name="60% - Accent6 2 2" xfId="869" xr:uid="{FEA59FC3-B2C7-45D8-BFA5-CFFC12911425}"/>
    <cellStyle name="60% - Accent6 2 3" xfId="611" xr:uid="{37F78012-E724-4205-8EDC-18EAE84BDE8D}"/>
    <cellStyle name="60% - Accent6 3" xfId="837" xr:uid="{E65543AC-6643-4813-968C-E6CCDB7B7750}"/>
    <cellStyle name="Accent1 2" xfId="19" xr:uid="{00000000-0005-0000-0000-000012000000}"/>
    <cellStyle name="Accent1 2 2" xfId="867" xr:uid="{4BA41D25-8DF4-4966-AFBB-C7903F9BB722}"/>
    <cellStyle name="Accent1 2 3" xfId="612" xr:uid="{4A93E21C-FDAF-4439-83F4-A92430F12203}"/>
    <cellStyle name="Accent1 3" xfId="814" xr:uid="{FF976D48-A571-46E9-8E62-8AD914705799}"/>
    <cellStyle name="Accent2 2" xfId="20" xr:uid="{00000000-0005-0000-0000-000013000000}"/>
    <cellStyle name="Accent2 2 2" xfId="863" xr:uid="{B693CD07-615B-4734-B784-37261BE3D3BE}"/>
    <cellStyle name="Accent2 2 3" xfId="613" xr:uid="{FEB05BF0-2558-403E-8029-4C75F807FD2B}"/>
    <cellStyle name="Accent2 3" xfId="818" xr:uid="{8353E6FB-532B-400D-AA76-BE2C3E012F2E}"/>
    <cellStyle name="Accent3 2" xfId="21" xr:uid="{00000000-0005-0000-0000-000014000000}"/>
    <cellStyle name="Accent3 2 2" xfId="860" xr:uid="{2C263E52-AE49-4AD4-83E4-230C96786C8D}"/>
    <cellStyle name="Accent3 2 3" xfId="614" xr:uid="{329493AA-AC3C-4BD8-AC59-5A1AD3598629}"/>
    <cellStyle name="Accent3 3" xfId="822" xr:uid="{875E08D0-0BE4-4A0A-A742-207DF3945A90}"/>
    <cellStyle name="Accent4 2" xfId="22" xr:uid="{00000000-0005-0000-0000-000015000000}"/>
    <cellStyle name="Accent4 2 2" xfId="859" xr:uid="{4033678E-6CED-4419-A91B-71A85BB37F08}"/>
    <cellStyle name="Accent4 2 3" xfId="615" xr:uid="{6CEE2DA8-E2C0-490A-A8E7-6C724727E8F9}"/>
    <cellStyle name="Accent4 3" xfId="826" xr:uid="{5B94619F-585A-4B47-9E83-60215C2F7A45}"/>
    <cellStyle name="Accent5 2" xfId="23" xr:uid="{00000000-0005-0000-0000-000016000000}"/>
    <cellStyle name="Accent5 2 2" xfId="858" xr:uid="{D5A1AACB-9782-446E-82AE-8D55931780D0}"/>
    <cellStyle name="Accent5 2 3" xfId="616" xr:uid="{1B32DA81-56F2-44D5-8F53-C7B8795EC763}"/>
    <cellStyle name="Accent5 3" xfId="830" xr:uid="{F40D8F96-850F-4B26-8A1C-4A1C55E0DB8A}"/>
    <cellStyle name="Accent6 2" xfId="24" xr:uid="{00000000-0005-0000-0000-000017000000}"/>
    <cellStyle name="Accent6 2 2" xfId="849" xr:uid="{34D5A44E-3DF6-4BBB-BD54-3FB822558354}"/>
    <cellStyle name="Accent6 2 3" xfId="617" xr:uid="{B3413A72-A2BC-41E0-A66F-47DAAB8482C4}"/>
    <cellStyle name="Accent6 3" xfId="834" xr:uid="{DC26C7AD-D8A8-49FF-97EA-72AE41164B68}"/>
    <cellStyle name="Bad 2" xfId="25" xr:uid="{00000000-0005-0000-0000-000018000000}"/>
    <cellStyle name="Bad 2 2" xfId="618" xr:uid="{840130F7-5CC5-482F-8C52-28C1DBEC7AAA}"/>
    <cellStyle name="Bad 3" xfId="26" xr:uid="{00000000-0005-0000-0000-000019000000}"/>
    <cellStyle name="Bad 3 2" xfId="844" xr:uid="{5F7167BB-4502-4ABC-851D-ECF6DBDF343C}"/>
    <cellStyle name="Bad 3 3" xfId="619" xr:uid="{55028CA9-30CB-451B-AF77-3EBE748BE7DA}"/>
    <cellStyle name="Bad 4" xfId="804" xr:uid="{B4043005-415B-4F0F-B876-A6AF6BB75DCE}"/>
    <cellStyle name="Calculation 2" xfId="27" xr:uid="{00000000-0005-0000-0000-00001A000000}"/>
    <cellStyle name="Calculation 2 2" xfId="848" xr:uid="{FF9ABA19-B278-479C-9D99-35EF79087BA4}"/>
    <cellStyle name="Calculation 2 3" xfId="620" xr:uid="{F12765AA-2B99-45C2-9368-336B2864C19B}"/>
    <cellStyle name="Calculation 3" xfId="808" xr:uid="{C0CE48F6-B28D-4178-978A-6827E78A02FA}"/>
    <cellStyle name="Check Cell 2" xfId="28" xr:uid="{00000000-0005-0000-0000-00001B000000}"/>
    <cellStyle name="Check Cell 2 2" xfId="846" xr:uid="{01486542-E06F-4BE7-8141-FEE013B28009}"/>
    <cellStyle name="Check Cell 2 3" xfId="621" xr:uid="{C9D4FC89-2135-4F31-9ECA-859BB3D2859D}"/>
    <cellStyle name="Check Cell 3" xfId="810" xr:uid="{2C6E1B94-375E-4BC1-9962-C33D4CB84C06}"/>
    <cellStyle name="Comma [0] 2" xfId="29" xr:uid="{00000000-0005-0000-0000-00001C000000}"/>
    <cellStyle name="Comma [0] 2 2" xfId="622" xr:uid="{24A8AB93-263F-48ED-9F6F-0ED5CA4AB89D}"/>
    <cellStyle name="Comma [0] 3" xfId="30" xr:uid="{00000000-0005-0000-0000-00001D000000}"/>
    <cellStyle name="Comma [0] 3 2" xfId="623" xr:uid="{0D2F4ED5-AA69-418A-A17F-FB80AECAE771}"/>
    <cellStyle name="Comma [0] 3 3" xfId="923" xr:uid="{55FDD3CB-6A6E-476C-92C5-4FED1B28ECEE}"/>
    <cellStyle name="Comma [0] 4" xfId="31" xr:uid="{00000000-0005-0000-0000-00001E000000}"/>
    <cellStyle name="Comma 10" xfId="32" xr:uid="{00000000-0005-0000-0000-00001F000000}"/>
    <cellStyle name="Comma 10 2" xfId="624" xr:uid="{7DBB03D9-4E55-46EF-B1EA-FA1F9CC15A83}"/>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625" xr:uid="{FD215849-9CA5-4772-8F10-0DF796046D93}"/>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626" xr:uid="{AEB03823-09D4-4EB6-942D-11FD90412A84}"/>
    <cellStyle name="Comma 117" xfId="51" xr:uid="{00000000-0005-0000-0000-000032000000}"/>
    <cellStyle name="Comma 117 2" xfId="627" xr:uid="{F729AE72-E99C-46D5-8682-3253C34E2F93}"/>
    <cellStyle name="Comma 118" xfId="52" xr:uid="{00000000-0005-0000-0000-000033000000}"/>
    <cellStyle name="Comma 118 2" xfId="628" xr:uid="{88C6F2C3-1913-478A-ACD0-5851A63FE8FC}"/>
    <cellStyle name="Comma 119" xfId="53" xr:uid="{00000000-0005-0000-0000-000034000000}"/>
    <cellStyle name="Comma 119 2" xfId="629" xr:uid="{DC0CF280-24DA-4DEB-B375-582E3CD939AA}"/>
    <cellStyle name="Comma 12" xfId="54" xr:uid="{00000000-0005-0000-0000-000035000000}"/>
    <cellStyle name="Comma 12 2" xfId="630" xr:uid="{24F484AC-16B6-4101-9B4A-1AD1A5FD7CF0}"/>
    <cellStyle name="Comma 120" xfId="55" xr:uid="{00000000-0005-0000-0000-000036000000}"/>
    <cellStyle name="Comma 120 2" xfId="631" xr:uid="{1AD2D24F-D5B8-4A52-B47B-223D24AEB756}"/>
    <cellStyle name="Comma 121" xfId="56" xr:uid="{00000000-0005-0000-0000-000037000000}"/>
    <cellStyle name="Comma 121 2" xfId="632" xr:uid="{9E51A146-014F-48EA-850E-15C1ADF27FA6}"/>
    <cellStyle name="Comma 122" xfId="57" xr:uid="{00000000-0005-0000-0000-000038000000}"/>
    <cellStyle name="Comma 122 2" xfId="633" xr:uid="{F7C3743C-3106-4D98-9846-A116687B40C6}"/>
    <cellStyle name="Comma 123" xfId="58" xr:uid="{00000000-0005-0000-0000-000039000000}"/>
    <cellStyle name="Comma 123 2" xfId="634" xr:uid="{061FD3BC-4829-41AB-AFF6-1D742ADDAB14}"/>
    <cellStyle name="Comma 124" xfId="59" xr:uid="{00000000-0005-0000-0000-00003A000000}"/>
    <cellStyle name="Comma 124 2" xfId="635" xr:uid="{85E1C3DD-9ED6-4A4A-B3CA-1F86463CA2CE}"/>
    <cellStyle name="Comma 125" xfId="60" xr:uid="{00000000-0005-0000-0000-00003B000000}"/>
    <cellStyle name="Comma 125 2" xfId="636" xr:uid="{9E5C6535-7CB0-4C0E-B59E-90B51E35FEE0}"/>
    <cellStyle name="Comma 126" xfId="61" xr:uid="{00000000-0005-0000-0000-00003C000000}"/>
    <cellStyle name="Comma 126 2" xfId="637" xr:uid="{F00D56DE-8DD3-4991-B42C-26363493CEB7}"/>
    <cellStyle name="Comma 127" xfId="62" xr:uid="{00000000-0005-0000-0000-00003D000000}"/>
    <cellStyle name="Comma 127 2" xfId="638" xr:uid="{DC4B2DB5-4913-4C49-8F59-09E50993DC11}"/>
    <cellStyle name="Comma 128" xfId="63" xr:uid="{00000000-0005-0000-0000-00003E000000}"/>
    <cellStyle name="Comma 128 2" xfId="639" xr:uid="{1F2B7D65-82BA-4D84-BA08-955718B8852E}"/>
    <cellStyle name="Comma 129" xfId="64" xr:uid="{00000000-0005-0000-0000-00003F000000}"/>
    <cellStyle name="Comma 129 2" xfId="640" xr:uid="{C7924098-2013-4407-8EED-22DBA2853485}"/>
    <cellStyle name="Comma 13" xfId="65" xr:uid="{00000000-0005-0000-0000-000040000000}"/>
    <cellStyle name="Comma 13 2" xfId="641" xr:uid="{832A80D9-3C06-4375-9B82-D59A50850C05}"/>
    <cellStyle name="Comma 130" xfId="66" xr:uid="{00000000-0005-0000-0000-000041000000}"/>
    <cellStyle name="Comma 130 2" xfId="642" xr:uid="{4E5AD087-536A-40FC-91E1-9B83B3227A74}"/>
    <cellStyle name="Comma 131" xfId="67" xr:uid="{00000000-0005-0000-0000-000042000000}"/>
    <cellStyle name="Comma 131 2" xfId="643" xr:uid="{A9A6145F-1993-4A5E-9F18-CCB6ACEA9137}"/>
    <cellStyle name="Comma 132" xfId="68" xr:uid="{00000000-0005-0000-0000-000043000000}"/>
    <cellStyle name="Comma 132 2" xfId="644" xr:uid="{125E859B-6540-40C9-9746-FE5E6AF488CC}"/>
    <cellStyle name="Comma 133" xfId="69" xr:uid="{00000000-0005-0000-0000-000044000000}"/>
    <cellStyle name="Comma 133 2" xfId="645" xr:uid="{4CC0BDB7-7446-4D13-8B39-41BC7CFBBE9F}"/>
    <cellStyle name="Comma 134" xfId="70" xr:uid="{00000000-0005-0000-0000-000045000000}"/>
    <cellStyle name="Comma 134 2" xfId="646" xr:uid="{C9584F0F-F941-46D2-8924-D1B60CC0BAA6}"/>
    <cellStyle name="Comma 135" xfId="71" xr:uid="{00000000-0005-0000-0000-000046000000}"/>
    <cellStyle name="Comma 135 2" xfId="647" xr:uid="{FF99A80D-7FBE-40D3-B07F-2EC71E9B34CA}"/>
    <cellStyle name="Comma 136" xfId="72" xr:uid="{00000000-0005-0000-0000-000047000000}"/>
    <cellStyle name="Comma 136 2" xfId="648" xr:uid="{4DAEEE6D-E1A4-4DDA-BDD8-BB3F00C05944}"/>
    <cellStyle name="Comma 137" xfId="73" xr:uid="{00000000-0005-0000-0000-000048000000}"/>
    <cellStyle name="Comma 137 2" xfId="649" xr:uid="{EED69305-1459-48A2-B14F-ABF2A17449CB}"/>
    <cellStyle name="Comma 138" xfId="74" xr:uid="{00000000-0005-0000-0000-000049000000}"/>
    <cellStyle name="Comma 138 2" xfId="650" xr:uid="{38A0509C-0591-4654-89EE-144587696C98}"/>
    <cellStyle name="Comma 139" xfId="75" xr:uid="{00000000-0005-0000-0000-00004A000000}"/>
    <cellStyle name="Comma 14" xfId="76" xr:uid="{00000000-0005-0000-0000-00004B000000}"/>
    <cellStyle name="Comma 14 2" xfId="651" xr:uid="{1C64CB9F-CFEE-4FE6-BB05-0E1600B03381}"/>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52" xr:uid="{3273979E-89F5-40ED-8BB1-95E0E8425023}"/>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53" xr:uid="{EE693CF7-06C0-44DF-8B1C-CC2079B74246}"/>
    <cellStyle name="Comma 160" xfId="99" xr:uid="{00000000-0005-0000-0000-000062000000}"/>
    <cellStyle name="Comma 160 2" xfId="654" xr:uid="{15EC2F31-5E82-4E38-9D24-DCA0433F3972}"/>
    <cellStyle name="Comma 161" xfId="100" xr:uid="{00000000-0005-0000-0000-000063000000}"/>
    <cellStyle name="Comma 161 2" xfId="655" xr:uid="{43626EC1-E5E7-42BD-BF59-020056DD137C}"/>
    <cellStyle name="Comma 162" xfId="101" xr:uid="{00000000-0005-0000-0000-000064000000}"/>
    <cellStyle name="Comma 162 2" xfId="656" xr:uid="{5949ECD6-D0CF-4DBB-9098-9258800C2E75}"/>
    <cellStyle name="Comma 163" xfId="102" xr:uid="{00000000-0005-0000-0000-000065000000}"/>
    <cellStyle name="Comma 163 2" xfId="657" xr:uid="{4A42A5AF-9E75-4B28-A571-4B2032ED36F6}"/>
    <cellStyle name="Comma 164" xfId="103" xr:uid="{00000000-0005-0000-0000-000066000000}"/>
    <cellStyle name="Comma 164 2" xfId="658" xr:uid="{DD9869AD-F5EA-4288-AB63-87116917AD2B}"/>
    <cellStyle name="Comma 165" xfId="104" xr:uid="{00000000-0005-0000-0000-000067000000}"/>
    <cellStyle name="Comma 165 2" xfId="659" xr:uid="{96DF5D28-DB40-4916-AA67-1AF4D6BE8A12}"/>
    <cellStyle name="Comma 166" xfId="105" xr:uid="{00000000-0005-0000-0000-000068000000}"/>
    <cellStyle name="Comma 166 2" xfId="660" xr:uid="{0C2C891F-4ECD-4BA3-9335-6A6C4FA6009C}"/>
    <cellStyle name="Comma 167" xfId="106" xr:uid="{00000000-0005-0000-0000-000069000000}"/>
    <cellStyle name="Comma 167 2" xfId="661" xr:uid="{685AE198-F554-4BF2-98F4-CF0B694CC761}"/>
    <cellStyle name="Comma 168" xfId="107" xr:uid="{00000000-0005-0000-0000-00006A000000}"/>
    <cellStyle name="Comma 168 2" xfId="662" xr:uid="{DBC5E7E4-F367-4C4A-B3BE-DAB2F0F2990C}"/>
    <cellStyle name="Comma 169" xfId="108" xr:uid="{00000000-0005-0000-0000-00006B000000}"/>
    <cellStyle name="Comma 169 2" xfId="663" xr:uid="{374193D2-25FD-4B6E-BEFD-7FBC1131D11E}"/>
    <cellStyle name="Comma 17" xfId="109" xr:uid="{00000000-0005-0000-0000-00006C000000}"/>
    <cellStyle name="Comma 17 2" xfId="664" xr:uid="{D97CE785-9BE3-40AD-9DF6-B665A08E919C}"/>
    <cellStyle name="Comma 170" xfId="110" xr:uid="{00000000-0005-0000-0000-00006D000000}"/>
    <cellStyle name="Comma 170 2" xfId="665" xr:uid="{B6F06BA4-A3B2-4D80-AD9F-1FE2EAD77E58}"/>
    <cellStyle name="Comma 171" xfId="111" xr:uid="{00000000-0005-0000-0000-00006E000000}"/>
    <cellStyle name="Comma 171 2" xfId="666" xr:uid="{A6AFB358-E86C-4D57-84B4-D15382B7CB9F}"/>
    <cellStyle name="Comma 172" xfId="112" xr:uid="{00000000-0005-0000-0000-00006F000000}"/>
    <cellStyle name="Comma 172 2" xfId="667" xr:uid="{7CC95104-686A-4F46-8B05-AEE2C892E4F6}"/>
    <cellStyle name="Comma 173" xfId="113" xr:uid="{00000000-0005-0000-0000-000070000000}"/>
    <cellStyle name="Comma 173 2" xfId="668" xr:uid="{7AAF3C60-BD80-4BB3-BC07-B62A953B4D2D}"/>
    <cellStyle name="Comma 174" xfId="114" xr:uid="{00000000-0005-0000-0000-000071000000}"/>
    <cellStyle name="Comma 174 2" xfId="669" xr:uid="{9FE0AD3F-4568-4954-BD72-F4983E06C071}"/>
    <cellStyle name="Comma 175" xfId="115" xr:uid="{00000000-0005-0000-0000-000072000000}"/>
    <cellStyle name="Comma 175 2" xfId="670" xr:uid="{91799B78-5989-4E9E-B081-C35DE6325F06}"/>
    <cellStyle name="Comma 176" xfId="116" xr:uid="{00000000-0005-0000-0000-000073000000}"/>
    <cellStyle name="Comma 176 2" xfId="671" xr:uid="{B7BA9ED3-6D8A-40F0-BC1C-89AEAB214008}"/>
    <cellStyle name="Comma 177" xfId="117" xr:uid="{00000000-0005-0000-0000-000074000000}"/>
    <cellStyle name="Comma 177 2" xfId="672" xr:uid="{8D167508-2A31-461A-A2A1-C3FFF1F09CB1}"/>
    <cellStyle name="Comma 178" xfId="118" xr:uid="{00000000-0005-0000-0000-000075000000}"/>
    <cellStyle name="Comma 178 2" xfId="673" xr:uid="{BFA666A6-DF6E-4561-AADF-E442B025BEA1}"/>
    <cellStyle name="Comma 179" xfId="119" xr:uid="{00000000-0005-0000-0000-000076000000}"/>
    <cellStyle name="Comma 179 2" xfId="674" xr:uid="{53499B69-CE80-417C-BCBF-7A456CF558F3}"/>
    <cellStyle name="Comma 18" xfId="120" xr:uid="{00000000-0005-0000-0000-000077000000}"/>
    <cellStyle name="Comma 18 2" xfId="675" xr:uid="{EA17609E-3519-4683-A352-77C545C6CF65}"/>
    <cellStyle name="Comma 180" xfId="121" xr:uid="{00000000-0005-0000-0000-000078000000}"/>
    <cellStyle name="Comma 180 2" xfId="676" xr:uid="{D2893577-36CA-45AB-97DE-0F7B39C0D7B6}"/>
    <cellStyle name="Comma 181" xfId="122" xr:uid="{00000000-0005-0000-0000-000079000000}"/>
    <cellStyle name="Comma 181 2" xfId="677" xr:uid="{00997702-F63B-4B34-814F-C9B7709EAD13}"/>
    <cellStyle name="Comma 181 3" xfId="924" xr:uid="{A75FCBE5-B853-46A5-BCB1-1CD83B5C682F}"/>
    <cellStyle name="Comma 182" xfId="123" xr:uid="{00000000-0005-0000-0000-00007A000000}"/>
    <cellStyle name="Comma 182 2" xfId="678" xr:uid="{890E760D-0695-4150-A22F-EDBA1EC4E8FD}"/>
    <cellStyle name="Comma 182 3" xfId="925" xr:uid="{E66E2BAE-26FC-4891-AB98-15A5D7C4B95B}"/>
    <cellStyle name="Comma 183" xfId="124" xr:uid="{00000000-0005-0000-0000-00007B000000}"/>
    <cellStyle name="Comma 183 2" xfId="679" xr:uid="{97F90F4D-FB89-4C67-9F0B-2D8F6F5B2F24}"/>
    <cellStyle name="Comma 183 3" xfId="926" xr:uid="{2357A3C2-889F-4AE6-BE4C-2A2AD52DD39A}"/>
    <cellStyle name="Comma 184" xfId="125" xr:uid="{00000000-0005-0000-0000-00007C000000}"/>
    <cellStyle name="Comma 184 2" xfId="680" xr:uid="{A822988A-F83E-44D4-A603-0214D6ACCB0F}"/>
    <cellStyle name="Comma 184 3" xfId="927" xr:uid="{9DDA69A1-2AE1-4E06-989E-B40E3A0D3623}"/>
    <cellStyle name="Comma 185" xfId="126" xr:uid="{00000000-0005-0000-0000-00007D000000}"/>
    <cellStyle name="Comma 185 2" xfId="681" xr:uid="{0442AB94-C517-4C8C-AE98-ACA44FAAAB03}"/>
    <cellStyle name="Comma 185 3" xfId="928" xr:uid="{71CDB6F9-0660-47C7-B7EF-3584EAF9879A}"/>
    <cellStyle name="Comma 186" xfId="127" xr:uid="{00000000-0005-0000-0000-00007E000000}"/>
    <cellStyle name="Comma 186 2" xfId="682" xr:uid="{83A0CACA-7C22-450E-84B7-3501D184681F}"/>
    <cellStyle name="Comma 186 3" xfId="929" xr:uid="{B4106013-DF79-4978-8872-3E00E9FE99E4}"/>
    <cellStyle name="Comma 187" xfId="128" xr:uid="{00000000-0005-0000-0000-00007F000000}"/>
    <cellStyle name="Comma 187 2" xfId="683" xr:uid="{41637CD4-1317-4B89-8A7A-CDDD64A5D619}"/>
    <cellStyle name="Comma 187 3" xfId="930" xr:uid="{AC3C60FC-7BAD-490D-9DAC-C6A903042C51}"/>
    <cellStyle name="Comma 188" xfId="129" xr:uid="{00000000-0005-0000-0000-000080000000}"/>
    <cellStyle name="Comma 188 2" xfId="684" xr:uid="{C9E2D60E-EE76-4231-A200-34CE8BA70219}"/>
    <cellStyle name="Comma 188 3" xfId="931" xr:uid="{EAB6F685-5D0D-4FA7-BF1E-C576E3DD66AB}"/>
    <cellStyle name="Comma 189" xfId="130" xr:uid="{00000000-0005-0000-0000-000081000000}"/>
    <cellStyle name="Comma 189 2" xfId="685" xr:uid="{7F01FB21-CC2B-4656-B0DE-9FBBEC731879}"/>
    <cellStyle name="Comma 189 3" xfId="932" xr:uid="{F5BAD2E3-6938-48B0-8D20-878EE27A4660}"/>
    <cellStyle name="Comma 19" xfId="131" xr:uid="{00000000-0005-0000-0000-000082000000}"/>
    <cellStyle name="Comma 19 2" xfId="686" xr:uid="{90466020-FD99-40F3-89DF-F888F673EC14}"/>
    <cellStyle name="Comma 190" xfId="132" xr:uid="{00000000-0005-0000-0000-000083000000}"/>
    <cellStyle name="Comma 190 2" xfId="687" xr:uid="{C6E91810-ACBC-41B5-8129-C1E98A8BFA32}"/>
    <cellStyle name="Comma 190 3" xfId="933" xr:uid="{64E455C8-2956-4D7F-B2F8-5454AB3F2179}"/>
    <cellStyle name="Comma 191" xfId="133" xr:uid="{00000000-0005-0000-0000-000084000000}"/>
    <cellStyle name="Comma 191 2" xfId="688" xr:uid="{3AFD7EC6-5FF5-444C-916B-93E63B482E07}"/>
    <cellStyle name="Comma 191 3" xfId="934" xr:uid="{38F8D03A-31C9-43EF-A98D-EC90C3AFB278}"/>
    <cellStyle name="Comma 192" xfId="134" xr:uid="{00000000-0005-0000-0000-000085000000}"/>
    <cellStyle name="Comma 192 2" xfId="689" xr:uid="{9031EEAC-4A47-420D-8E5A-BFCC03BB855E}"/>
    <cellStyle name="Comma 192 3" xfId="935" xr:uid="{F2FD30F7-C9A8-4C75-824B-CAF94CA34F0E}"/>
    <cellStyle name="Comma 193" xfId="135" xr:uid="{00000000-0005-0000-0000-000086000000}"/>
    <cellStyle name="Comma 193 2" xfId="690" xr:uid="{8DB5694D-15CA-43DE-BF6D-0C9774A3DCDD}"/>
    <cellStyle name="Comma 193 3" xfId="936" xr:uid="{53C61839-BC7E-41A7-BD1A-2665962DDD0A}"/>
    <cellStyle name="Comma 194" xfId="136" xr:uid="{00000000-0005-0000-0000-000087000000}"/>
    <cellStyle name="Comma 194 2" xfId="691" xr:uid="{231EA29E-6970-4EC0-8EEE-5CFC1D606A57}"/>
    <cellStyle name="Comma 194 3" xfId="937" xr:uid="{1356D6D5-67E9-4DDC-996D-4867492C33FE}"/>
    <cellStyle name="Comma 195" xfId="137" xr:uid="{00000000-0005-0000-0000-000088000000}"/>
    <cellStyle name="Comma 195 2" xfId="692" xr:uid="{BF16BFB6-2437-49A2-A695-E3DBF35E7107}"/>
    <cellStyle name="Comma 195 3" xfId="938" xr:uid="{1D092995-D489-45E6-8D5C-7F6525BA52AD}"/>
    <cellStyle name="Comma 196" xfId="138" xr:uid="{00000000-0005-0000-0000-000089000000}"/>
    <cellStyle name="Comma 196 2" xfId="693" xr:uid="{22C67FB7-25F1-4AAA-B821-238C8A51D088}"/>
    <cellStyle name="Comma 196 3" xfId="939" xr:uid="{A2ADCA4F-A565-4DDA-A752-8F5D523F9E2D}"/>
    <cellStyle name="Comma 197" xfId="139" xr:uid="{00000000-0005-0000-0000-00008A000000}"/>
    <cellStyle name="Comma 197 2" xfId="694" xr:uid="{F91469DA-EB37-4C61-9508-364A815979F8}"/>
    <cellStyle name="Comma 197 3" xfId="940" xr:uid="{3DA45217-77BD-4970-B0F8-D8F2793251CB}"/>
    <cellStyle name="Comma 198" xfId="140" xr:uid="{00000000-0005-0000-0000-00008B000000}"/>
    <cellStyle name="Comma 198 2" xfId="695" xr:uid="{65F165A0-B1C0-4EF8-8B22-4C214B4BEC12}"/>
    <cellStyle name="Comma 198 3" xfId="941" xr:uid="{AB7965BF-7AFC-4373-A834-2CC7CEFBE781}"/>
    <cellStyle name="Comma 199" xfId="141" xr:uid="{00000000-0005-0000-0000-00008C000000}"/>
    <cellStyle name="Comma 199 2" xfId="696" xr:uid="{85241378-426B-481F-ADBE-BE55DDA6BFF1}"/>
    <cellStyle name="Comma 199 3" xfId="942" xr:uid="{2212ACB4-8863-4CB8-8674-526E1B6C2DDF}"/>
    <cellStyle name="Comma 2" xfId="142" xr:uid="{00000000-0005-0000-0000-00008D000000}"/>
    <cellStyle name="Comma 2 2" xfId="697" xr:uid="{089B0279-03A2-4212-9C0D-B01D2A383953}"/>
    <cellStyle name="Comma 20" xfId="143" xr:uid="{00000000-0005-0000-0000-00008E000000}"/>
    <cellStyle name="Comma 20 2" xfId="698" xr:uid="{CB92BEE8-1524-4EDB-94BD-67AF015E8D5F}"/>
    <cellStyle name="Comma 200" xfId="144" xr:uid="{00000000-0005-0000-0000-00008F000000}"/>
    <cellStyle name="Comma 200 2" xfId="699" xr:uid="{762D3E4F-45B2-4199-B793-B4A1469DD5CE}"/>
    <cellStyle name="Comma 200 3" xfId="943" xr:uid="{D65BBCD9-B249-405B-BD44-F5D526F577CF}"/>
    <cellStyle name="Comma 201" xfId="145" xr:uid="{00000000-0005-0000-0000-000090000000}"/>
    <cellStyle name="Comma 201 2" xfId="700" xr:uid="{E0B90CB9-FAE3-48D7-898E-11A78839F071}"/>
    <cellStyle name="Comma 201 3" xfId="944" xr:uid="{7576BE61-398F-46E0-88D6-53936C3B6D99}"/>
    <cellStyle name="Comma 202" xfId="146" xr:uid="{00000000-0005-0000-0000-000091000000}"/>
    <cellStyle name="Comma 202 2" xfId="701" xr:uid="{E48BCB41-CCC4-4E47-9980-919319EC9E1A}"/>
    <cellStyle name="Comma 202 3" xfId="945" xr:uid="{193D68E5-C129-4140-B685-D357483F7C05}"/>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702" xr:uid="{46C7B3B8-9CB4-407B-8130-4969C0DB511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703" xr:uid="{D85E09F8-CC3B-4687-9EEE-D9562A4D370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704" xr:uid="{D4DE52BA-700D-40D0-AF82-F85EDC8DEECF}"/>
    <cellStyle name="Comma 24" xfId="171" xr:uid="{00000000-0005-0000-0000-0000AA000000}"/>
    <cellStyle name="Comma 24 2" xfId="705" xr:uid="{7713446F-C40B-4949-8E34-965839EF24C5}"/>
    <cellStyle name="Comma 25" xfId="172" xr:uid="{00000000-0005-0000-0000-0000AB000000}"/>
    <cellStyle name="Comma 25 2" xfId="706" xr:uid="{6150723C-760F-4217-ADBB-C6698A116AD7}"/>
    <cellStyle name="Comma 26" xfId="173" xr:uid="{00000000-0005-0000-0000-0000AC000000}"/>
    <cellStyle name="Comma 26 2" xfId="707" xr:uid="{7E48EF35-2592-4945-9B45-A3269BD5EF75}"/>
    <cellStyle name="Comma 27" xfId="174" xr:uid="{00000000-0005-0000-0000-0000AD000000}"/>
    <cellStyle name="Comma 27 2" xfId="708" xr:uid="{4E796183-23AF-4633-B839-7DDE8A40022F}"/>
    <cellStyle name="Comma 28" xfId="175" xr:uid="{00000000-0005-0000-0000-0000AE000000}"/>
    <cellStyle name="Comma 28 2" xfId="709" xr:uid="{6B81F131-C5DE-4385-A383-DFFFEE8708BE}"/>
    <cellStyle name="Comma 29" xfId="176" xr:uid="{00000000-0005-0000-0000-0000AF000000}"/>
    <cellStyle name="Comma 29 2" xfId="710" xr:uid="{D044E58D-4FEB-417D-8F95-E839A9753C7A}"/>
    <cellStyle name="Comma 3" xfId="177" xr:uid="{00000000-0005-0000-0000-0000B0000000}"/>
    <cellStyle name="Comma 3 2" xfId="711" xr:uid="{B1B59A74-1268-4100-A950-290348D19CE0}"/>
    <cellStyle name="Comma 30" xfId="178" xr:uid="{00000000-0005-0000-0000-0000B1000000}"/>
    <cellStyle name="Comma 30 2" xfId="712" xr:uid="{C1EF70E9-D2F6-425F-9E52-EF253A21DACC}"/>
    <cellStyle name="Comma 31" xfId="179" xr:uid="{00000000-0005-0000-0000-0000B2000000}"/>
    <cellStyle name="Comma 31 2" xfId="713" xr:uid="{1F7C9FFC-5DAF-4099-82BC-BF8789D0ABCB}"/>
    <cellStyle name="Comma 32" xfId="180" xr:uid="{00000000-0005-0000-0000-0000B3000000}"/>
    <cellStyle name="Comma 32 2" xfId="714" xr:uid="{4AFAB5CE-E5A9-419F-B899-B926F298D2CB}"/>
    <cellStyle name="Comma 33" xfId="181" xr:uid="{00000000-0005-0000-0000-0000B4000000}"/>
    <cellStyle name="Comma 33 2" xfId="715" xr:uid="{56B48640-73E9-444A-AC48-EB140BF69810}"/>
    <cellStyle name="Comma 34" xfId="182" xr:uid="{00000000-0005-0000-0000-0000B5000000}"/>
    <cellStyle name="Comma 34 2" xfId="716" xr:uid="{C3E697E1-25A4-4717-9DA7-5DFA03899EEA}"/>
    <cellStyle name="Comma 35" xfId="183" xr:uid="{00000000-0005-0000-0000-0000B6000000}"/>
    <cellStyle name="Comma 35 2" xfId="717" xr:uid="{518EE463-9D17-486E-900D-21D30A749380}"/>
    <cellStyle name="Comma 36" xfId="184" xr:uid="{00000000-0005-0000-0000-0000B7000000}"/>
    <cellStyle name="Comma 36 2" xfId="718" xr:uid="{E3C99043-A1FE-48BC-8599-03AE71B828B0}"/>
    <cellStyle name="Comma 37" xfId="185" xr:uid="{00000000-0005-0000-0000-0000B8000000}"/>
    <cellStyle name="Comma 37 2" xfId="719" xr:uid="{8AF127F3-A668-45AC-9914-1C0B9C21DE0C}"/>
    <cellStyle name="Comma 38" xfId="186" xr:uid="{00000000-0005-0000-0000-0000B9000000}"/>
    <cellStyle name="Comma 38 2" xfId="720" xr:uid="{E4F25B98-70CA-4802-83FD-B2FF0CB9EEE9}"/>
    <cellStyle name="Comma 39" xfId="187" xr:uid="{00000000-0005-0000-0000-0000BA000000}"/>
    <cellStyle name="Comma 39 2" xfId="721" xr:uid="{78101E05-D783-4FE8-82A9-6D6F31229316}"/>
    <cellStyle name="Comma 4" xfId="188" xr:uid="{00000000-0005-0000-0000-0000BB000000}"/>
    <cellStyle name="Comma 4 2" xfId="722" xr:uid="{DC047060-56CE-4968-8456-B7692EFEB23E}"/>
    <cellStyle name="Comma 40" xfId="189" xr:uid="{00000000-0005-0000-0000-0000BC000000}"/>
    <cellStyle name="Comma 40 2" xfId="723" xr:uid="{C30B6629-B54C-4F2D-B70D-6B544FFAA01D}"/>
    <cellStyle name="Comma 40 3" xfId="946" xr:uid="{3BC530E7-AFD7-4F45-9F89-582C52C70362}"/>
    <cellStyle name="Comma 41" xfId="190" xr:uid="{00000000-0005-0000-0000-0000BD000000}"/>
    <cellStyle name="Comma 41 2" xfId="724" xr:uid="{B3DC7D36-F724-452A-AF3A-A5623374F031}"/>
    <cellStyle name="Comma 41 3" xfId="947" xr:uid="{BF06CDF9-58A7-446B-8BAE-0CEBEFE319A0}"/>
    <cellStyle name="Comma 42" xfId="191" xr:uid="{00000000-0005-0000-0000-0000BE000000}"/>
    <cellStyle name="Comma 42 2" xfId="725" xr:uid="{4A3B62ED-AEAE-4905-A362-5D77C77450AC}"/>
    <cellStyle name="Comma 42 3" xfId="948" xr:uid="{8D020B9F-6B7A-4ACE-BA2E-AE50000D5D7C}"/>
    <cellStyle name="Comma 43" xfId="192" xr:uid="{00000000-0005-0000-0000-0000BF000000}"/>
    <cellStyle name="Comma 43 2" xfId="726" xr:uid="{19479619-49C1-4C8B-9660-7246C03EDF29}"/>
    <cellStyle name="Comma 43 3" xfId="949" xr:uid="{7122A335-0965-41E1-AC33-C46DEF9407D9}"/>
    <cellStyle name="Comma 44" xfId="193" xr:uid="{00000000-0005-0000-0000-0000C0000000}"/>
    <cellStyle name="Comma 44 2" xfId="727" xr:uid="{2D18BD11-D46D-4B7A-AE1A-CA7EC2D2B00C}"/>
    <cellStyle name="Comma 44 3" xfId="950" xr:uid="{72D16F6E-B524-4455-AE8A-889FEF074127}"/>
    <cellStyle name="Comma 45" xfId="194" xr:uid="{00000000-0005-0000-0000-0000C1000000}"/>
    <cellStyle name="Comma 45 2" xfId="728" xr:uid="{D56B2A20-1280-4C0C-ADBC-053C59EF32E3}"/>
    <cellStyle name="Comma 45 3" xfId="951" xr:uid="{D7059585-A19B-4E1A-843C-50726B7A3F71}"/>
    <cellStyle name="Comma 46" xfId="195" xr:uid="{00000000-0005-0000-0000-0000C2000000}"/>
    <cellStyle name="Comma 46 2" xfId="729" xr:uid="{C71F43E6-EC69-4446-A812-2985939C0D5A}"/>
    <cellStyle name="Comma 46 3" xfId="952" xr:uid="{CD352C57-1182-4E2D-8252-850C81C37F2C}"/>
    <cellStyle name="Comma 47" xfId="196" xr:uid="{00000000-0005-0000-0000-0000C3000000}"/>
    <cellStyle name="Comma 47 2" xfId="730" xr:uid="{1209DFC6-CC76-4146-A3D4-47066092760F}"/>
    <cellStyle name="Comma 47 3" xfId="953" xr:uid="{88DB99E8-E3C6-4BEC-9815-155E1E3FE5EC}"/>
    <cellStyle name="Comma 48" xfId="197" xr:uid="{00000000-0005-0000-0000-0000C4000000}"/>
    <cellStyle name="Comma 48 2" xfId="731" xr:uid="{E20F2F05-F140-4FFC-8617-51F17C0AB168}"/>
    <cellStyle name="Comma 48 3" xfId="954" xr:uid="{6BFCCE31-0A17-4B21-80F5-2114DF0FC8DE}"/>
    <cellStyle name="Comma 49" xfId="198" xr:uid="{00000000-0005-0000-0000-0000C5000000}"/>
    <cellStyle name="Comma 49 2" xfId="732" xr:uid="{66A1D96E-75CB-4456-8768-10CA7A9BEAC9}"/>
    <cellStyle name="Comma 49 3" xfId="955" xr:uid="{E9EABC8E-FCFA-4410-AFAA-04FA1C26BDDE}"/>
    <cellStyle name="Comma 5" xfId="199" xr:uid="{00000000-0005-0000-0000-0000C6000000}"/>
    <cellStyle name="Comma 5 2" xfId="733" xr:uid="{80422CE3-5B4C-4A2A-8D75-065C3F2E81A2}"/>
    <cellStyle name="Comma 50" xfId="200" xr:uid="{00000000-0005-0000-0000-0000C7000000}"/>
    <cellStyle name="Comma 50 2" xfId="734" xr:uid="{57A0E369-6D07-43BA-A35C-A86684A746D8}"/>
    <cellStyle name="Comma 50 3" xfId="956" xr:uid="{23E0FA1F-B98A-41AF-987C-D0FF045998DD}"/>
    <cellStyle name="Comma 51" xfId="201" xr:uid="{00000000-0005-0000-0000-0000C8000000}"/>
    <cellStyle name="Comma 51 2" xfId="735" xr:uid="{1AB96B49-135B-42B3-BD74-98031DB38E3C}"/>
    <cellStyle name="Comma 51 3" xfId="957" xr:uid="{B113D495-4B3D-4FBD-B405-6441D8963A5F}"/>
    <cellStyle name="Comma 52" xfId="202" xr:uid="{00000000-0005-0000-0000-0000C9000000}"/>
    <cellStyle name="Comma 52 2" xfId="736" xr:uid="{93D666C6-2E79-4A09-891E-B07AD496E593}"/>
    <cellStyle name="Comma 52 3" xfId="958" xr:uid="{63B96FE1-0062-41D3-836F-1104D8DE786B}"/>
    <cellStyle name="Comma 53" xfId="203" xr:uid="{00000000-0005-0000-0000-0000CA000000}"/>
    <cellStyle name="Comma 53 2" xfId="737" xr:uid="{06425E44-B573-4C55-9373-7EE8CA6E63F1}"/>
    <cellStyle name="Comma 53 3" xfId="959" xr:uid="{74373422-3319-4742-A488-0AEA7F510E2E}"/>
    <cellStyle name="Comma 54" xfId="204" xr:uid="{00000000-0005-0000-0000-0000CB000000}"/>
    <cellStyle name="Comma 54 2" xfId="738" xr:uid="{1CE850AA-7D51-490A-8BE1-2DBE2AFC0DA3}"/>
    <cellStyle name="Comma 54 3" xfId="960" xr:uid="{5DB3ABFF-D2DF-4252-A2C2-641719425088}"/>
    <cellStyle name="Comma 55" xfId="205" xr:uid="{00000000-0005-0000-0000-0000CC000000}"/>
    <cellStyle name="Comma 55 2" xfId="739" xr:uid="{44F11AA5-D487-4257-BA01-104469C8A5F3}"/>
    <cellStyle name="Comma 55 3" xfId="961" xr:uid="{1D1A82B5-B4AB-479E-9181-CA93B717C111}"/>
    <cellStyle name="Comma 56" xfId="206" xr:uid="{00000000-0005-0000-0000-0000CD000000}"/>
    <cellStyle name="Comma 56 2" xfId="740" xr:uid="{D4E95B75-5AB0-4F39-929D-065E70FEB783}"/>
    <cellStyle name="Comma 56 3" xfId="962" xr:uid="{1320405B-7FEA-4F1E-9E7F-0624BF671160}"/>
    <cellStyle name="Comma 57" xfId="207" xr:uid="{00000000-0005-0000-0000-0000CE000000}"/>
    <cellStyle name="Comma 57 2" xfId="741" xr:uid="{5424F554-9A7E-4270-A521-3894861A7780}"/>
    <cellStyle name="Comma 57 3" xfId="963" xr:uid="{F79C291E-1099-40C4-B815-35A1C3F5F835}"/>
    <cellStyle name="Comma 58" xfId="208" xr:uid="{00000000-0005-0000-0000-0000CF000000}"/>
    <cellStyle name="Comma 58 2" xfId="742" xr:uid="{D09BF92B-6FF0-41A5-A56A-8B015EF8BEAA}"/>
    <cellStyle name="Comma 58 3" xfId="964" xr:uid="{4134E5D0-71D4-434E-95D8-3ECDE946D60A}"/>
    <cellStyle name="Comma 59" xfId="209" xr:uid="{00000000-0005-0000-0000-0000D0000000}"/>
    <cellStyle name="Comma 59 2" xfId="743" xr:uid="{939CA83E-E363-47F2-B818-1A3174ADAD03}"/>
    <cellStyle name="Comma 59 3" xfId="965" xr:uid="{419AF2BC-CA27-4E7B-AD87-0527E3F65154}"/>
    <cellStyle name="Comma 6" xfId="210" xr:uid="{00000000-0005-0000-0000-0000D1000000}"/>
    <cellStyle name="Comma 6 2" xfId="744" xr:uid="{18F11FD8-37A8-4D54-BA98-B15617A9C056}"/>
    <cellStyle name="Comma 60" xfId="211" xr:uid="{00000000-0005-0000-0000-0000D2000000}"/>
    <cellStyle name="Comma 60 2" xfId="745" xr:uid="{EAAA2342-5B1E-4A95-8407-8EECC9EE522A}"/>
    <cellStyle name="Comma 60 3" xfId="966" xr:uid="{18D194DA-BF23-44AF-B6B8-94CCA7CDD0A9}"/>
    <cellStyle name="Comma 61" xfId="212" xr:uid="{00000000-0005-0000-0000-0000D3000000}"/>
    <cellStyle name="Comma 61 2" xfId="746" xr:uid="{A2C81A83-4A5F-4C41-9404-E8AC6F0C981D}"/>
    <cellStyle name="Comma 61 3" xfId="967" xr:uid="{A132D17A-C2F4-4DD0-BAE1-4ABCA21F5266}"/>
    <cellStyle name="Comma 62" xfId="213" xr:uid="{00000000-0005-0000-0000-0000D4000000}"/>
    <cellStyle name="Comma 62 2" xfId="747" xr:uid="{E868DA1C-B895-4832-8682-06A33CACDD70}"/>
    <cellStyle name="Comma 62 3" xfId="968" xr:uid="{5D547F68-646A-4ADE-9AFC-90DEC8BB129F}"/>
    <cellStyle name="Comma 63" xfId="214" xr:uid="{00000000-0005-0000-0000-0000D5000000}"/>
    <cellStyle name="Comma 63 2" xfId="748" xr:uid="{DD5DD0E1-EBC9-465D-83CC-BCA5EF571179}"/>
    <cellStyle name="Comma 63 3" xfId="969" xr:uid="{F1A5F371-8BF2-4688-AF07-3D0E4FC04C42}"/>
    <cellStyle name="Comma 64" xfId="215" xr:uid="{00000000-0005-0000-0000-0000D6000000}"/>
    <cellStyle name="Comma 64 2" xfId="749" xr:uid="{2070C464-F33E-4EEA-B004-4F88E64A5277}"/>
    <cellStyle name="Comma 64 3" xfId="970" xr:uid="{CA8ACB24-A4CA-42E5-8271-70A6D998BD0B}"/>
    <cellStyle name="Comma 65" xfId="216" xr:uid="{00000000-0005-0000-0000-0000D7000000}"/>
    <cellStyle name="Comma 65 2" xfId="750" xr:uid="{91488D84-142B-4598-8510-D76783710D43}"/>
    <cellStyle name="Comma 65 3" xfId="971" xr:uid="{F7E7A96F-95AC-4F8D-ACF6-BFDC738D5307}"/>
    <cellStyle name="Comma 66" xfId="217" xr:uid="{00000000-0005-0000-0000-0000D8000000}"/>
    <cellStyle name="Comma 66 2" xfId="751" xr:uid="{5CDA2BB5-F80E-44DA-B00A-EFC12AEDB1D9}"/>
    <cellStyle name="Comma 66 3" xfId="972" xr:uid="{9F80ADD8-1DBA-46D6-A38F-B0BBBD1D7C3E}"/>
    <cellStyle name="Comma 67" xfId="218" xr:uid="{00000000-0005-0000-0000-0000D9000000}"/>
    <cellStyle name="Comma 67 2" xfId="752" xr:uid="{5BB3B3B5-7F88-4CE7-A808-3F80EF117EFC}"/>
    <cellStyle name="Comma 67 3" xfId="973" xr:uid="{2FA4BE80-A5AD-47BF-A14A-8C713C2CAF30}"/>
    <cellStyle name="Comma 68" xfId="219" xr:uid="{00000000-0005-0000-0000-0000DA000000}"/>
    <cellStyle name="Comma 68 2" xfId="753" xr:uid="{D14596D8-77C0-4E76-A512-A365DE086205}"/>
    <cellStyle name="Comma 68 3" xfId="974" xr:uid="{0E12EA3B-D98D-47FC-8F57-859C0F1660E6}"/>
    <cellStyle name="Comma 69" xfId="220" xr:uid="{00000000-0005-0000-0000-0000DB000000}"/>
    <cellStyle name="Comma 69 2" xfId="754" xr:uid="{9359A02E-E0CC-4672-8260-FBF6BD3D0F11}"/>
    <cellStyle name="Comma 7" xfId="221" xr:uid="{00000000-0005-0000-0000-0000DC000000}"/>
    <cellStyle name="Comma 7 2" xfId="755" xr:uid="{056B0D24-E09F-4AD5-8BFE-4C6AE2AC478A}"/>
    <cellStyle name="Comma 70" xfId="222" xr:uid="{00000000-0005-0000-0000-0000DD000000}"/>
    <cellStyle name="Comma 70 2" xfId="756" xr:uid="{4FCF3B7A-15D7-49BF-96E4-93BEEFE0E236}"/>
    <cellStyle name="Comma 71" xfId="223" xr:uid="{00000000-0005-0000-0000-0000DE000000}"/>
    <cellStyle name="Comma 71 2" xfId="757" xr:uid="{E196F018-4DF8-4016-935E-CD141ED19305}"/>
    <cellStyle name="Comma 72" xfId="224" xr:uid="{00000000-0005-0000-0000-0000DF000000}"/>
    <cellStyle name="Comma 72 2" xfId="758" xr:uid="{EED0299A-714F-43EA-BE60-91E32119E67F}"/>
    <cellStyle name="Comma 73" xfId="225" xr:uid="{00000000-0005-0000-0000-0000E0000000}"/>
    <cellStyle name="Comma 73 2" xfId="759" xr:uid="{192E5639-4AE4-41AE-A044-3CB1501546DC}"/>
    <cellStyle name="Comma 74" xfId="226" xr:uid="{00000000-0005-0000-0000-0000E1000000}"/>
    <cellStyle name="Comma 74 2" xfId="760" xr:uid="{285DDD6A-E6F6-4361-85B5-849A5A40FF9B}"/>
    <cellStyle name="Comma 75" xfId="227" xr:uid="{00000000-0005-0000-0000-0000E2000000}"/>
    <cellStyle name="Comma 75 2" xfId="761" xr:uid="{BAD35FD0-1944-42A9-B0EC-8AAB5CE232DA}"/>
    <cellStyle name="Comma 76" xfId="228" xr:uid="{00000000-0005-0000-0000-0000E3000000}"/>
    <cellStyle name="Comma 76 2" xfId="762" xr:uid="{05DD75A2-4F9F-402C-AB65-0B47AA964231}"/>
    <cellStyle name="Comma 77" xfId="229" xr:uid="{00000000-0005-0000-0000-0000E4000000}"/>
    <cellStyle name="Comma 77 2" xfId="763" xr:uid="{D9784D40-01E9-47D4-A5BA-501364564580}"/>
    <cellStyle name="Comma 78" xfId="230" xr:uid="{00000000-0005-0000-0000-0000E5000000}"/>
    <cellStyle name="Comma 78 2" xfId="764" xr:uid="{8E5FEF8C-3E51-40C5-8B1F-C72770B88EB6}"/>
    <cellStyle name="Comma 79" xfId="231" xr:uid="{00000000-0005-0000-0000-0000E6000000}"/>
    <cellStyle name="Comma 79 2" xfId="765" xr:uid="{8BD01936-A752-4B67-B15A-453ED4DA034F}"/>
    <cellStyle name="Comma 8" xfId="232" xr:uid="{00000000-0005-0000-0000-0000E7000000}"/>
    <cellStyle name="Comma 8 2" xfId="766" xr:uid="{C378634E-12CF-47DC-A66E-324EDCEA173A}"/>
    <cellStyle name="Comma 80" xfId="233" xr:uid="{00000000-0005-0000-0000-0000E8000000}"/>
    <cellStyle name="Comma 80 2" xfId="767" xr:uid="{C1AF0974-3255-4446-A803-B955A6744DE4}"/>
    <cellStyle name="Comma 81" xfId="234" xr:uid="{00000000-0005-0000-0000-0000E9000000}"/>
    <cellStyle name="Comma 81 2" xfId="768" xr:uid="{2B56F0F1-E645-4095-8159-B17D0E651ACB}"/>
    <cellStyle name="Comma 82" xfId="235" xr:uid="{00000000-0005-0000-0000-0000EA000000}"/>
    <cellStyle name="Comma 82 2" xfId="769" xr:uid="{CD5ABC49-A742-441D-8CCF-8051D606AD43}"/>
    <cellStyle name="Comma 83" xfId="236" xr:uid="{00000000-0005-0000-0000-0000EB000000}"/>
    <cellStyle name="Comma 83 2" xfId="770" xr:uid="{C49E9678-A718-4223-8FB9-0EFD66377721}"/>
    <cellStyle name="Comma 84" xfId="237" xr:uid="{00000000-0005-0000-0000-0000EC000000}"/>
    <cellStyle name="Comma 84 2" xfId="771" xr:uid="{9179B186-DC2B-4F99-80BC-E151DB0BAACA}"/>
    <cellStyle name="Comma 85" xfId="238" xr:uid="{00000000-0005-0000-0000-0000ED000000}"/>
    <cellStyle name="Comma 85 2" xfId="772" xr:uid="{26E2B78E-DB42-4934-9DC8-6B59BFF35BC9}"/>
    <cellStyle name="Comma 86" xfId="239" xr:uid="{00000000-0005-0000-0000-0000EE000000}"/>
    <cellStyle name="Comma 86 2" xfId="773" xr:uid="{BF996004-D277-4887-B856-743990BC1287}"/>
    <cellStyle name="Comma 87" xfId="240" xr:uid="{00000000-0005-0000-0000-0000EF000000}"/>
    <cellStyle name="Comma 87 2" xfId="774" xr:uid="{427C3388-A4E3-4408-A91D-DB7171F4D39F}"/>
    <cellStyle name="Comma 88" xfId="241" xr:uid="{00000000-0005-0000-0000-0000F0000000}"/>
    <cellStyle name="Comma 88 2" xfId="775" xr:uid="{0D435EDC-5290-4F02-8BE0-13298C730132}"/>
    <cellStyle name="Comma 89" xfId="242" xr:uid="{00000000-0005-0000-0000-0000F1000000}"/>
    <cellStyle name="Comma 89 2" xfId="776" xr:uid="{F0E5E800-2FFB-4C3F-97E4-EFE56353FC23}"/>
    <cellStyle name="Comma 9" xfId="243" xr:uid="{00000000-0005-0000-0000-0000F2000000}"/>
    <cellStyle name="Comma 9 2" xfId="777" xr:uid="{2B863E1C-655F-414B-B809-32005C561C90}"/>
    <cellStyle name="Comma 90" xfId="244" xr:uid="{00000000-0005-0000-0000-0000F3000000}"/>
    <cellStyle name="Comma 90 2" xfId="778" xr:uid="{A81C46DE-8416-4CAE-9D2B-F74E21AF75A0}"/>
    <cellStyle name="Comma 91" xfId="245" xr:uid="{00000000-0005-0000-0000-0000F4000000}"/>
    <cellStyle name="Comma 91 2" xfId="779" xr:uid="{C0E685D2-60FB-4402-87B1-8D3A6336F5A4}"/>
    <cellStyle name="Comma 92" xfId="246" xr:uid="{00000000-0005-0000-0000-0000F5000000}"/>
    <cellStyle name="Comma 92 2" xfId="780" xr:uid="{D0C013AD-96F0-42A2-8205-66F4E85CFC87}"/>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Explanatory Text 2 2" xfId="907" xr:uid="{DC5B24CC-049B-4361-A5E9-0313CBA7BD27}"/>
    <cellStyle name="Explanatory Text 3" xfId="812" xr:uid="{CA9DD107-B52E-48FC-B416-BF24835017DC}"/>
    <cellStyle name="Good 2" xfId="482" xr:uid="{00000000-0005-0000-0000-0000E1010000}"/>
    <cellStyle name="Good 2 2" xfId="908" xr:uid="{A2A21837-AB0F-4569-A415-19A0238E2CE7}"/>
    <cellStyle name="Good 2 3" xfId="782" xr:uid="{62AF40A2-DDD5-4FB3-86DE-3649A496F509}"/>
    <cellStyle name="Good 3" xfId="803" xr:uid="{31D72C4F-B146-4C94-AD6F-C5F180F2EC1D}"/>
    <cellStyle name="Heading 1 2" xfId="483" xr:uid="{00000000-0005-0000-0000-0000E2010000}"/>
    <cellStyle name="Heading 1 2 2" xfId="909" xr:uid="{74FB8117-DE65-40F3-BDBC-22E5DA8E76F4}"/>
    <cellStyle name="Heading 1 3" xfId="799" xr:uid="{FC01D112-19D3-4E8B-99FF-88F6920EBE29}"/>
    <cellStyle name="Heading 2 2" xfId="484" xr:uid="{00000000-0005-0000-0000-0000E3010000}"/>
    <cellStyle name="Heading 2 2 2" xfId="910" xr:uid="{FBBA7EF2-E0B7-4474-9030-BFECFC61ED21}"/>
    <cellStyle name="Heading 2 2 3" xfId="783" xr:uid="{6673DD86-BA15-4DBC-8BB2-875C6164F1EA}"/>
    <cellStyle name="Heading 2 3" xfId="800" xr:uid="{2A8B80D2-A20F-4BA3-B6B1-B271C3B5A31B}"/>
    <cellStyle name="Heading 3 2" xfId="485" xr:uid="{00000000-0005-0000-0000-0000E4010000}"/>
    <cellStyle name="Heading 3 2 2" xfId="911" xr:uid="{8DBD0927-E3A8-4524-9C2E-DD96566AAC34}"/>
    <cellStyle name="Heading 3 3" xfId="801" xr:uid="{E740F963-CA31-4F6D-B30B-088BF56A64D2}"/>
    <cellStyle name="Heading 4 2" xfId="486" xr:uid="{00000000-0005-0000-0000-0000E5010000}"/>
    <cellStyle name="Heading 4 2 2" xfId="912" xr:uid="{C5644D56-555F-495A-A183-5733209E3651}"/>
    <cellStyle name="Heading 4 3" xfId="802" xr:uid="{0EC1699C-62CA-4109-90EC-38FBCDAD1324}"/>
    <cellStyle name="Hyperlink" xfId="487" builtinId="8"/>
    <cellStyle name="Hyperlink 2" xfId="488" xr:uid="{00000000-0005-0000-0000-0000E7010000}"/>
    <cellStyle name="Hyperlink 2 2" xfId="785" xr:uid="{7B5561AD-C760-42D6-A97D-CA96B67C071F}"/>
    <cellStyle name="Hyperlink 3" xfId="489" xr:uid="{00000000-0005-0000-0000-0000E8010000}"/>
    <cellStyle name="Hyperlink 3 2" xfId="845" xr:uid="{F030BE1B-EA6D-4A83-A75B-847C52B247F6}"/>
    <cellStyle name="Hyperlink 4" xfId="490" xr:uid="{00000000-0005-0000-0000-0000E9010000}"/>
    <cellStyle name="Hyperlink 4 2" xfId="786" xr:uid="{1BEC16B1-B492-402E-9281-960644F7E2AC}"/>
    <cellStyle name="Hyperlink 5" xfId="491" xr:uid="{00000000-0005-0000-0000-0000EA010000}"/>
    <cellStyle name="Hyperlink 5 2" xfId="492" xr:uid="{00000000-0005-0000-0000-0000EB010000}"/>
    <cellStyle name="Hyperlink 5 2 2" xfId="847" xr:uid="{ABC5B637-E2FE-4CF0-803B-EA512AEBE2B0}"/>
    <cellStyle name="Hyperlink 5 3" xfId="787" xr:uid="{095FF947-51AC-49A1-BA3D-514D77C7A838}"/>
    <cellStyle name="Hyperlink 5_Declaration" xfId="976" xr:uid="{DD59131B-2337-4226-8171-859DCBD52321}"/>
    <cellStyle name="Hyperlink 6" xfId="493" xr:uid="{00000000-0005-0000-0000-0000EC010000}"/>
    <cellStyle name="Hyperlink 6 2" xfId="788" xr:uid="{8E5A9B22-199B-4280-9356-92851819B57D}"/>
    <cellStyle name="Hyperlink 7" xfId="494" xr:uid="{00000000-0005-0000-0000-0000ED010000}"/>
    <cellStyle name="Hyperlink 7 2" xfId="789" xr:uid="{61D75D87-58A4-41F8-BCE2-04C3EC969EC9}"/>
    <cellStyle name="Hyperlink 8" xfId="784" xr:uid="{6F49AE68-1466-459F-8FE0-9F51FC2BE691}"/>
    <cellStyle name="Input 2" xfId="495" xr:uid="{00000000-0005-0000-0000-0000EE010000}"/>
    <cellStyle name="Input 2 2" xfId="913" xr:uid="{06469C77-755A-44D9-9436-DE060D00FB3B}"/>
    <cellStyle name="Input 2 3" xfId="790" xr:uid="{CF0FBF58-DDA6-4277-B3EB-D7977D5329A2}"/>
    <cellStyle name="Input 3" xfId="806" xr:uid="{463FE27A-4213-4EEB-A498-653750626AD2}"/>
    <cellStyle name="Linked Cell 2" xfId="496" xr:uid="{00000000-0005-0000-0000-0000EF010000}"/>
    <cellStyle name="Linked Cell 2 2" xfId="914" xr:uid="{584FB4BC-47A5-4E09-959B-1639D28883BC}"/>
    <cellStyle name="Linked Cell 3" xfId="809" xr:uid="{FA8782C0-7568-43C5-AC0D-24EFB705D62A}"/>
    <cellStyle name="Neutral 2" xfId="497" xr:uid="{00000000-0005-0000-0000-0000F0010000}"/>
    <cellStyle name="Neutral 2 2" xfId="915" xr:uid="{2222D8D5-73C5-479C-9186-3CC930E055C0}"/>
    <cellStyle name="Neutral 2 3" xfId="791" xr:uid="{3E0943C6-86A7-425E-ACF7-F08BF02D3E80}"/>
    <cellStyle name="Neutral 3" xfId="805" xr:uid="{015DB0DE-17F1-4DEC-959A-1A64C330C2EA}"/>
    <cellStyle name="Normal" xfId="0" builtinId="0"/>
    <cellStyle name="Normal 10" xfId="498" xr:uid="{00000000-0005-0000-0000-0000F2010000}"/>
    <cellStyle name="Normal 100" xfId="499" xr:uid="{00000000-0005-0000-0000-0000F3010000}"/>
    <cellStyle name="Normal 11" xfId="593" xr:uid="{3875F04F-127A-46ED-80B9-4A2FF21EBB12}"/>
    <cellStyle name="Normal 11 2" xfId="842" xr:uid="{7E650466-2FEA-4422-8361-B2148A4A7412}"/>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2 2 4" xfId="853" xr:uid="{DC370F21-2A31-47EB-884C-7CF29E7AC5A8}"/>
    <cellStyle name="Normal 13 2 2 3" xfId="852" xr:uid="{B2BA2737-D574-48ED-8A21-FBBF2AA75840}"/>
    <cellStyle name="Normal 13 2 3" xfId="508" xr:uid="{00000000-0005-0000-0000-0000FC010000}"/>
    <cellStyle name="Normal 13 2 3 2" xfId="854" xr:uid="{08F892B9-B432-4858-9740-A0B577A74C50}"/>
    <cellStyle name="Normal 13 2 4" xfId="851" xr:uid="{A68C4353-3F7C-47F8-BCF5-9FA3FC415B35}"/>
    <cellStyle name="Normal 13 3" xfId="509" xr:uid="{00000000-0005-0000-0000-0000FD010000}"/>
    <cellStyle name="Normal 13 3 2" xfId="510" xr:uid="{00000000-0005-0000-0000-0000FE010000}"/>
    <cellStyle name="Normal 13 3 2 2" xfId="856" xr:uid="{0F43BD52-BE1A-4991-A0A9-0C8ACFC2F8C5}"/>
    <cellStyle name="Normal 13 3 3" xfId="855" xr:uid="{234EDBBC-4E3F-4EC9-9935-B63747E0B33A}"/>
    <cellStyle name="Normal 13 4" xfId="511" xr:uid="{00000000-0005-0000-0000-0000FF010000}"/>
    <cellStyle name="Normal 13 4 2" xfId="857" xr:uid="{21F67F94-2621-4204-AF07-2283E4E33C03}"/>
    <cellStyle name="Normal 13 5" xfId="850" xr:uid="{99936240-3475-4B43-BF76-F05D9F0FDF52}"/>
    <cellStyle name="Normal 13 6" xfId="512" xr:uid="{00000000-0005-0000-0000-000000020000}"/>
    <cellStyle name="Normal 14" xfId="796" xr:uid="{E20D46A1-E732-48AE-9C1C-1987F9CFD806}"/>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861" xr:uid="{3AF2747B-A22E-4F83-9A54-418EEADFBCAB}"/>
    <cellStyle name="Normal 2 2 3" xfId="520" xr:uid="{00000000-0005-0000-0000-000008020000}"/>
    <cellStyle name="Normal 2 2 3 2" xfId="862" xr:uid="{E0D3A051-C86C-4CD8-A0B6-E5AF6000761D}"/>
    <cellStyle name="Normal 2 3" xfId="521" xr:uid="{00000000-0005-0000-0000-000009020000}"/>
    <cellStyle name="Normal 2 3 2" xfId="522" xr:uid="{00000000-0005-0000-0000-00000A020000}"/>
    <cellStyle name="Normal 2 3 2 2" xfId="864" xr:uid="{ECD54253-BD3A-469B-951C-E30F4A7B56F0}"/>
    <cellStyle name="Normal 2 4" xfId="523" xr:uid="{00000000-0005-0000-0000-00000B020000}"/>
    <cellStyle name="Normal 2 4 2" xfId="524" xr:uid="{00000000-0005-0000-0000-00000C020000}"/>
    <cellStyle name="Normal 2 4 2 2" xfId="865" xr:uid="{A15EBF2E-D8D1-435F-8A42-6377135092E1}"/>
    <cellStyle name="Normal 2 5" xfId="525" xr:uid="{00000000-0005-0000-0000-00000D020000}"/>
    <cellStyle name="Normal 2 5 2" xfId="866" xr:uid="{98A1CBEF-BF27-49AC-A6B4-1F730A7BFFA5}"/>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868" xr:uid="{466A514E-E375-430B-A427-90F148469444}"/>
    <cellStyle name="Normal 3 3" xfId="530" xr:uid="{00000000-0005-0000-0000-000012020000}"/>
    <cellStyle name="Normal 3 4" xfId="531" xr:uid="{00000000-0005-0000-0000-000013020000}"/>
    <cellStyle name="Normal 3 4 2" xfId="870" xr:uid="{01364E11-A9D8-4726-9C6E-2EA371B2EB44}"/>
    <cellStyle name="Normal 3 8" xfId="532" xr:uid="{00000000-0005-0000-0000-000014020000}"/>
    <cellStyle name="Normal 3 8 2" xfId="533" xr:uid="{00000000-0005-0000-0000-000015020000}"/>
    <cellStyle name="Normal 3 8 2 2" xfId="534" xr:uid="{00000000-0005-0000-0000-000016020000}"/>
    <cellStyle name="Normal 3 8 2 2 2" xfId="873" xr:uid="{F1862F24-249B-4366-81C3-FA0CF0C3F907}"/>
    <cellStyle name="Normal 3 8 2 3" xfId="872" xr:uid="{450F7332-E28D-4285-BC00-6BAEC1490962}"/>
    <cellStyle name="Normal 3 8 3" xfId="535" xr:uid="{00000000-0005-0000-0000-000017020000}"/>
    <cellStyle name="Normal 3 8 3 2" xfId="874" xr:uid="{8998B628-219A-4985-885A-42C047F5E635}"/>
    <cellStyle name="Normal 3 8 4" xfId="871" xr:uid="{5DF34CB8-227B-46F1-AC38-EA651BD13C88}"/>
    <cellStyle name="Normal 4" xfId="536" xr:uid="{00000000-0005-0000-0000-000018020000}"/>
    <cellStyle name="Normal 4 2" xfId="537" xr:uid="{00000000-0005-0000-0000-000019020000}"/>
    <cellStyle name="Normal 4 2 2" xfId="876" xr:uid="{A01AAB8D-067D-4DA5-82F6-AA4E75767DF9}"/>
    <cellStyle name="Normal 4 3" xfId="538" xr:uid="{00000000-0005-0000-0000-00001A020000}"/>
    <cellStyle name="Normal 4 4" xfId="539" xr:uid="{00000000-0005-0000-0000-00001B020000}"/>
    <cellStyle name="Normal 4 4 2" xfId="877" xr:uid="{4179F7D5-5E95-4AAF-9A49-45FEB23C916C}"/>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883" xr:uid="{EC5A0F8B-D4E8-492E-9B96-3FCD71132DF4}"/>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892" xr:uid="{0EF9F199-1B76-4CC5-B336-3C902E03BD0D}"/>
    <cellStyle name="Normal 6 3" xfId="566" xr:uid="{00000000-0005-0000-0000-000036020000}"/>
    <cellStyle name="Normal 6 4" xfId="891" xr:uid="{B8D8113D-0E30-4E34-A381-DC97376117AA}"/>
    <cellStyle name="Normal 6 4 2" xfId="977" xr:uid="{988A72AE-F072-4C82-987F-58837395873F}"/>
    <cellStyle name="Normal 7" xfId="567" xr:uid="{00000000-0005-0000-0000-000037020000}"/>
    <cellStyle name="Normal 7 2" xfId="568" xr:uid="{00000000-0005-0000-0000-000038020000}"/>
    <cellStyle name="Normal 7 2 2" xfId="894" xr:uid="{16BF9431-21E4-42D3-8FB4-925E5CF199B2}"/>
    <cellStyle name="Normal 8" xfId="569" xr:uid="{00000000-0005-0000-0000-000039020000}"/>
    <cellStyle name="Normal 8 2" xfId="840" xr:uid="{E4CC88AE-AB12-4C68-AFF1-3A2D37651B2A}"/>
    <cellStyle name="Normal 8 3" xfId="843" xr:uid="{868C18B0-8E4E-46FE-9A7E-785AF05EDBEE}"/>
    <cellStyle name="Normal 8 4" xfId="798" xr:uid="{90F84FDC-8BEF-4627-9578-ABAE31DB83F8}"/>
    <cellStyle name="Normal 9" xfId="592" xr:uid="{847B6E86-FBAA-4447-A2D3-23B088528AA3}"/>
    <cellStyle name="Normal 9 2" xfId="797" xr:uid="{BCF3C083-E8BC-43AD-94EC-93A5411B86A4}"/>
    <cellStyle name="Normal 9 3" xfId="781" xr:uid="{12D5534C-D12D-42A4-AA55-7C22152644ED}"/>
    <cellStyle name="Normal 9 4" xfId="975" xr:uid="{68855883-9B2F-4082-95BF-9130D4FF97EC}"/>
    <cellStyle name="Normal_Sheet1" xfId="570" xr:uid="{00000000-0005-0000-0000-00003A020000}"/>
    <cellStyle name="Note 2" xfId="571" xr:uid="{00000000-0005-0000-0000-00003B020000}"/>
    <cellStyle name="Note 2 2" xfId="917" xr:uid="{299EF4AF-EDD7-4D52-AD4B-CC5E335B322D}"/>
    <cellStyle name="Note 2 3" xfId="916" xr:uid="{55781D48-BE65-4A23-9D79-E006B5265DE8}"/>
    <cellStyle name="Note 2 4" xfId="792" xr:uid="{6D38093F-1B94-484D-AE99-25A7E6B994E5}"/>
    <cellStyle name="Notiz 2" xfId="839" xr:uid="{D353F133-2C8D-43D6-A1B5-70D9F7DAD92F}"/>
    <cellStyle name="Output 2" xfId="572" xr:uid="{00000000-0005-0000-0000-00003C020000}"/>
    <cellStyle name="Output 2 2" xfId="918" xr:uid="{D730F550-9DC5-468B-98F2-A9B175E4714C}"/>
    <cellStyle name="Output 2 3" xfId="793" xr:uid="{DC2F2AEC-B969-48AD-972C-FA9946C88DA0}"/>
    <cellStyle name="Output 3" xfId="807" xr:uid="{E8F929B3-6D33-476A-A1D4-3D2477E75DE2}"/>
    <cellStyle name="Percent 2" xfId="573" xr:uid="{00000000-0005-0000-0000-00003D020000}"/>
    <cellStyle name="Standard 2" xfId="795" xr:uid="{3F04189E-D181-433A-B903-4A426FD70194}"/>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899" xr:uid="{46190AB3-03F5-4996-9814-DECE33FBC4E9}"/>
    <cellStyle name="Standard 4 2 2 3" xfId="898" xr:uid="{A1B5085F-5C8F-41AD-86B7-8045C9311D50}"/>
    <cellStyle name="Standard 4 2 3" xfId="579" xr:uid="{00000000-0005-0000-0000-000043020000}"/>
    <cellStyle name="Standard 4 2 3 2" xfId="900" xr:uid="{7F996ECA-A8CF-454E-9D5F-D558CDDD7FD6}"/>
    <cellStyle name="Standard 4 2 4" xfId="897" xr:uid="{BEA06208-BE19-457D-BD7F-607E1AC7D047}"/>
    <cellStyle name="Standard 4 3" xfId="580" xr:uid="{00000000-0005-0000-0000-000044020000}"/>
    <cellStyle name="Standard 4 3 2" xfId="581" xr:uid="{00000000-0005-0000-0000-000045020000}"/>
    <cellStyle name="Standard 4 3 2 2" xfId="902" xr:uid="{1DB9A78E-48DF-48BB-8026-F706FBFA8D46}"/>
    <cellStyle name="Standard 4 3 3" xfId="901" xr:uid="{145BC04D-A401-4781-9B10-7243F1ED8835}"/>
    <cellStyle name="Standard 4 4" xfId="582" xr:uid="{00000000-0005-0000-0000-000046020000}"/>
    <cellStyle name="Standard 4 4 2" xfId="903" xr:uid="{2602D294-E9CC-4701-9FC9-B42B2CF64E64}"/>
    <cellStyle name="Standard 4 5" xfId="896" xr:uid="{8F632E91-4CDA-4E25-A255-66E42AADB4C0}"/>
    <cellStyle name="Standard 5" xfId="841" xr:uid="{59A1C101-5EE8-484D-887A-492F8DC57907}"/>
    <cellStyle name="Standard 5 2" xfId="919" xr:uid="{13F3FAB9-3BF7-4CA9-9B86-C6A69E7E2907}"/>
    <cellStyle name="Standard 6" xfId="583" xr:uid="{00000000-0005-0000-0000-000047020000}"/>
    <cellStyle name="Standard 7" xfId="838" xr:uid="{63452769-681F-4179-A664-B6F76DBA9D6A}"/>
    <cellStyle name="Title 2" xfId="584" xr:uid="{00000000-0005-0000-0000-000048020000}"/>
    <cellStyle name="Title 2 2" xfId="920" xr:uid="{190C033D-3BCF-48FC-9245-649420397D35}"/>
    <cellStyle name="Title 3" xfId="794" xr:uid="{72E3238E-0320-4319-AB6F-031FC36D63DE}"/>
    <cellStyle name="Total 2" xfId="585" xr:uid="{00000000-0005-0000-0000-000049020000}"/>
    <cellStyle name="Total 2 2" xfId="921" xr:uid="{AFC265E9-4ADC-4821-938E-C09C405EBAEC}"/>
    <cellStyle name="Total 3" xfId="813" xr:uid="{61D5FCFB-4B18-4237-AB90-115DF15CCDCC}"/>
    <cellStyle name="Warning Text 2" xfId="586" xr:uid="{00000000-0005-0000-0000-00004A020000}"/>
    <cellStyle name="Warning Text 2 2" xfId="922" xr:uid="{C0DEA177-573B-4476-9CF1-219CC1BF18C8}"/>
    <cellStyle name="Warning Text 3" xfId="811" xr:uid="{86C4AE79-BF21-48E4-9BD7-0B6F2888AD1E}"/>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標準_Sheet1" xfId="906" xr:uid="{414C3185-FAD7-475B-B9C1-D9639C5592A9}"/>
  </cellStyles>
  <dxfs count="1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2396581</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351270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75" style="113" customWidth="1"/>
    <col min="2" max="2" width="8" style="113" customWidth="1"/>
    <col min="3" max="3" width="8.625" style="113" customWidth="1"/>
    <col min="4" max="4" width="13" style="215" customWidth="1"/>
    <col min="5" max="5" width="42.25" style="113" customWidth="1"/>
    <col min="6" max="6" width="53.25" style="113" customWidth="1"/>
    <col min="7" max="7" width="0.75" style="113" customWidth="1"/>
    <col min="8" max="8" width="9" style="113" customWidth="1"/>
    <col min="9" max="16384" width="9" style="113"/>
  </cols>
  <sheetData>
    <row r="1" spans="1:7" ht="14.25" customHeight="1"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 customHeight="1">
      <c r="A4" s="358"/>
      <c r="B4" s="41" t="s">
        <v>872</v>
      </c>
      <c r="C4" s="7"/>
      <c r="D4" s="210"/>
      <c r="E4" s="3"/>
      <c r="F4" s="7"/>
      <c r="G4" s="34"/>
    </row>
    <row r="5" spans="1:7">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20.25" customHeight="1">
      <c r="A13" s="358"/>
      <c r="B13" s="2">
        <v>1</v>
      </c>
      <c r="C13" s="37" t="s">
        <v>1111</v>
      </c>
      <c r="D13" s="39" t="s">
        <v>899</v>
      </c>
      <c r="E13" s="196" t="s">
        <v>876</v>
      </c>
      <c r="F13" s="196"/>
      <c r="G13" s="34"/>
    </row>
    <row r="14" spans="1:7" ht="30" customHeight="1">
      <c r="A14" s="358"/>
      <c r="B14" s="2">
        <v>2</v>
      </c>
      <c r="C14" s="37" t="s">
        <v>1111</v>
      </c>
      <c r="D14" s="39" t="s">
        <v>1048</v>
      </c>
      <c r="E14" s="196" t="s">
        <v>540</v>
      </c>
      <c r="F14" s="196" t="s">
        <v>541</v>
      </c>
      <c r="G14" s="34"/>
    </row>
    <row r="15" spans="1:7" ht="89.25"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25"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25"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5" customHeight="1">
      <c r="A28" s="358"/>
      <c r="B28" s="371"/>
      <c r="C28" s="365"/>
      <c r="D28" s="368"/>
      <c r="E28" s="356"/>
      <c r="F28" s="198" t="s">
        <v>62</v>
      </c>
      <c r="G28" s="34"/>
    </row>
    <row r="29" spans="1:7" ht="75" customHeight="1">
      <c r="A29" s="358"/>
      <c r="B29" s="371"/>
      <c r="C29" s="365"/>
      <c r="D29" s="368"/>
      <c r="E29" s="356"/>
      <c r="F29" s="198" t="s">
        <v>63</v>
      </c>
      <c r="G29" s="34"/>
    </row>
    <row r="30" spans="1:7" ht="63"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9" customHeight="1">
      <c r="A33" s="358"/>
      <c r="B33" s="371"/>
      <c r="C33" s="365"/>
      <c r="D33" s="368"/>
      <c r="E33" s="356"/>
      <c r="F33" s="198" t="s">
        <v>67</v>
      </c>
      <c r="G33" s="34"/>
    </row>
    <row r="34" spans="1:7" ht="89.25" customHeight="1">
      <c r="A34" s="358"/>
      <c r="B34" s="371"/>
      <c r="C34" s="365"/>
      <c r="D34" s="368"/>
      <c r="E34" s="356"/>
      <c r="F34" s="198" t="s">
        <v>69</v>
      </c>
      <c r="G34" s="34"/>
    </row>
    <row r="35" spans="1:7" ht="29.25" customHeight="1">
      <c r="A35" s="358"/>
      <c r="B35" s="371"/>
      <c r="C35" s="365"/>
      <c r="D35" s="368"/>
      <c r="E35" s="356"/>
      <c r="F35" s="198" t="s">
        <v>70</v>
      </c>
      <c r="G35" s="34"/>
    </row>
    <row r="36" spans="1:7" ht="111" customHeight="1">
      <c r="A36" s="358"/>
      <c r="B36" s="372"/>
      <c r="C36" s="366"/>
      <c r="D36" s="369"/>
      <c r="E36" s="357"/>
      <c r="F36" s="199" t="s">
        <v>71</v>
      </c>
      <c r="G36" s="34"/>
    </row>
    <row r="37" spans="1:7" ht="100.5" customHeight="1">
      <c r="A37" s="358"/>
      <c r="B37" s="171">
        <v>3.01</v>
      </c>
      <c r="C37" s="172" t="s">
        <v>72</v>
      </c>
      <c r="D37" s="39" t="s">
        <v>2363</v>
      </c>
      <c r="E37" s="200" t="s">
        <v>1351</v>
      </c>
      <c r="F37" s="201" t="s">
        <v>1457</v>
      </c>
      <c r="G37" s="34"/>
    </row>
    <row r="38" spans="1:7" ht="90" customHeight="1">
      <c r="A38" s="358"/>
      <c r="B38" s="171">
        <v>3.02</v>
      </c>
      <c r="C38" s="172" t="s">
        <v>1384</v>
      </c>
      <c r="D38" s="39" t="s">
        <v>2364</v>
      </c>
      <c r="E38" s="200" t="s">
        <v>1399</v>
      </c>
      <c r="F38" s="201" t="s">
        <v>1458</v>
      </c>
      <c r="G38" s="34"/>
    </row>
    <row r="39" spans="1:7" ht="80.25" customHeight="1">
      <c r="A39" s="358"/>
      <c r="B39" s="182">
        <v>4</v>
      </c>
      <c r="C39" s="181" t="s">
        <v>1554</v>
      </c>
      <c r="D39" s="39" t="s">
        <v>2365</v>
      </c>
      <c r="E39" s="37" t="s">
        <v>2307</v>
      </c>
      <c r="F39" s="37" t="s">
        <v>1555</v>
      </c>
      <c r="G39" s="34"/>
    </row>
    <row r="40" spans="1:7" ht="50.25" customHeight="1">
      <c r="A40" s="358"/>
      <c r="B40" s="171">
        <v>4.01</v>
      </c>
      <c r="C40" s="181" t="s">
        <v>1554</v>
      </c>
      <c r="D40" s="39" t="s">
        <v>2367</v>
      </c>
      <c r="E40" s="37" t="s">
        <v>2321</v>
      </c>
      <c r="F40" s="37" t="s">
        <v>2326</v>
      </c>
      <c r="G40" s="34"/>
    </row>
    <row r="41" spans="1:7" ht="50.25" customHeight="1">
      <c r="A41" s="358"/>
      <c r="B41" s="171" t="s">
        <v>2354</v>
      </c>
      <c r="C41" s="181" t="s">
        <v>1554</v>
      </c>
      <c r="D41" s="39" t="s">
        <v>2366</v>
      </c>
      <c r="E41" s="37" t="s">
        <v>2357</v>
      </c>
      <c r="F41" s="37" t="s">
        <v>2355</v>
      </c>
      <c r="G41" s="34"/>
    </row>
    <row r="42" spans="1:7" ht="50.25" customHeight="1">
      <c r="A42" s="358"/>
      <c r="B42" s="171" t="s">
        <v>2399</v>
      </c>
      <c r="C42" s="181" t="s">
        <v>1554</v>
      </c>
      <c r="D42" s="39" t="s">
        <v>2406</v>
      </c>
      <c r="E42" s="37" t="s">
        <v>2356</v>
      </c>
      <c r="F42" s="37" t="s">
        <v>2400</v>
      </c>
      <c r="G42" s="34"/>
    </row>
    <row r="43" spans="1:7" ht="110.25" customHeight="1">
      <c r="A43" s="358"/>
      <c r="B43" s="193">
        <v>4.0999999999999996</v>
      </c>
      <c r="C43" s="181" t="s">
        <v>2405</v>
      </c>
      <c r="D43" s="194">
        <v>42867</v>
      </c>
      <c r="E43" s="202" t="s">
        <v>2408</v>
      </c>
      <c r="F43" s="37" t="s">
        <v>2407</v>
      </c>
      <c r="G43" s="34"/>
    </row>
    <row r="44" spans="1:7" ht="70.5" customHeight="1">
      <c r="A44" s="358"/>
      <c r="B44" s="193">
        <v>4.2</v>
      </c>
      <c r="C44" s="181" t="s">
        <v>2405</v>
      </c>
      <c r="D44" s="194">
        <v>42704</v>
      </c>
      <c r="E44" s="202" t="s">
        <v>2625</v>
      </c>
      <c r="F44" s="37" t="s">
        <v>2598</v>
      </c>
      <c r="G44" s="34"/>
    </row>
    <row r="45" spans="1:7" ht="130.5" customHeight="1">
      <c r="A45" s="358"/>
      <c r="B45" s="243">
        <v>5</v>
      </c>
      <c r="C45" s="181" t="s">
        <v>2405</v>
      </c>
      <c r="D45" s="194">
        <v>42867</v>
      </c>
      <c r="E45" s="202" t="s">
        <v>13032</v>
      </c>
      <c r="F45" s="37" t="s">
        <v>12754</v>
      </c>
      <c r="G45" s="34"/>
    </row>
    <row r="46" spans="1:7" ht="30" customHeight="1">
      <c r="A46" s="358"/>
      <c r="B46" s="193">
        <v>5.01</v>
      </c>
      <c r="C46" s="181" t="s">
        <v>2405</v>
      </c>
      <c r="D46" s="194">
        <v>42907</v>
      </c>
      <c r="E46" s="202" t="s">
        <v>13052</v>
      </c>
      <c r="F46" s="37" t="s">
        <v>12754</v>
      </c>
      <c r="G46" s="34"/>
    </row>
    <row r="47" spans="1:7" ht="60" customHeight="1">
      <c r="A47" s="358"/>
      <c r="B47" s="193">
        <v>5.0999999999999996</v>
      </c>
      <c r="C47" s="181" t="s">
        <v>2405</v>
      </c>
      <c r="D47" s="194">
        <v>43070</v>
      </c>
      <c r="E47" s="202" t="s">
        <v>13247</v>
      </c>
      <c r="F47" s="37" t="s">
        <v>13248</v>
      </c>
      <c r="G47" s="34"/>
    </row>
    <row r="48" spans="1:7" ht="50.25" customHeight="1">
      <c r="A48" s="358"/>
      <c r="B48" s="193">
        <v>5.1100000000000003</v>
      </c>
      <c r="C48" s="181" t="s">
        <v>13489</v>
      </c>
      <c r="D48" s="194">
        <v>43217</v>
      </c>
      <c r="E48" s="202" t="s">
        <v>13617</v>
      </c>
      <c r="F48" s="37" t="s">
        <v>13523</v>
      </c>
      <c r="G48" s="34"/>
    </row>
    <row r="49" spans="1:7" ht="50.25" customHeight="1">
      <c r="A49" s="358"/>
      <c r="B49" s="193">
        <v>5.12</v>
      </c>
      <c r="C49" s="181" t="s">
        <v>13489</v>
      </c>
      <c r="D49" s="194">
        <v>43581</v>
      </c>
      <c r="E49" s="202" t="s">
        <v>13617</v>
      </c>
      <c r="F49" s="37" t="s">
        <v>14191</v>
      </c>
      <c r="G49" s="34"/>
    </row>
    <row r="50" spans="1:7" ht="70.5" customHeight="1">
      <c r="A50" s="358"/>
      <c r="B50" s="243">
        <v>6</v>
      </c>
      <c r="C50" s="181" t="s">
        <v>13489</v>
      </c>
      <c r="D50" s="194">
        <v>43964</v>
      </c>
      <c r="E50" s="202" t="s">
        <v>14433</v>
      </c>
      <c r="F50" s="37" t="s">
        <v>14204</v>
      </c>
      <c r="G50" s="34"/>
    </row>
    <row r="51" spans="1:7" ht="40.5" customHeight="1">
      <c r="A51" s="358"/>
      <c r="B51" s="193">
        <v>6.01</v>
      </c>
      <c r="C51" s="181" t="s">
        <v>13489</v>
      </c>
      <c r="D51" s="194">
        <v>43970</v>
      </c>
      <c r="E51" s="202" t="s">
        <v>15503</v>
      </c>
      <c r="F51" s="202" t="s">
        <v>14204</v>
      </c>
      <c r="G51" s="34"/>
    </row>
    <row r="52" spans="1:7" ht="14.25" customHeight="1" thickBot="1">
      <c r="A52" s="359"/>
      <c r="B52" s="360" t="str">
        <f ca="1">OFFSET(L!$C$1,MATCH("General"&amp;"Cpy",L!$A:$A,0)-1,SL,,)</f>
        <v>© 2020 Responsible Minerals Initiative. All rights reserved.</v>
      </c>
      <c r="C52" s="360"/>
      <c r="D52" s="360"/>
      <c r="E52" s="360"/>
      <c r="F52" s="360"/>
      <c r="G52" s="35"/>
    </row>
    <row r="53" spans="1:7" ht="14.25" customHeight="1"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
  <pageSetup scale="56"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9" zoomScalePageLayoutView="70" workbookViewId="0">
      <selection activeCell="G75" sqref="G75:J75"/>
    </sheetView>
  </sheetViews>
  <sheetFormatPr defaultColWidth="8.75" defaultRowHeight="12.75"/>
  <cols>
    <col min="1" max="1" width="1.75" customWidth="1"/>
    <col min="2" max="2" width="83.125" customWidth="1"/>
    <col min="3" max="3" width="1.625" customWidth="1"/>
    <col min="4" max="5" width="16.625" customWidth="1"/>
    <col min="6" max="6" width="1.625" customWidth="1"/>
    <col min="7" max="9" width="16.625" customWidth="1"/>
    <col min="10" max="10" width="17.75" customWidth="1"/>
    <col min="11" max="11" width="1.625" customWidth="1"/>
    <col min="12" max="12" width="3.625" style="113" hidden="1" customWidth="1"/>
    <col min="13" max="15" width="4.75" style="113" hidden="1" customWidth="1"/>
    <col min="16" max="23" width="9.125" hidden="1" customWidth="1"/>
    <col min="24" max="24" width="9.125" customWidth="1"/>
  </cols>
  <sheetData>
    <row r="1" spans="1:34" ht="15.75" customHeight="1" thickTop="1">
      <c r="A1" s="396"/>
      <c r="B1" s="397"/>
      <c r="C1" s="397"/>
      <c r="D1" s="397"/>
      <c r="E1" s="397"/>
      <c r="F1" s="397"/>
      <c r="G1" s="397"/>
      <c r="H1" s="397"/>
      <c r="I1" s="397"/>
      <c r="J1" s="397"/>
      <c r="K1" s="398"/>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6"/>
      <c r="C2" s="46"/>
      <c r="D2" s="399" t="str">
        <f ca="1">OFFSET(L!$C$1,MATCH("Declaration"&amp;ADDRESS(ROW(),COLUMN(),4),L!$A:$A,0)-1,SL,,)</f>
        <v>Conflict Minerals Reporting Template (CMRT)</v>
      </c>
      <c r="E2" s="400"/>
      <c r="F2" s="400"/>
      <c r="G2" s="400"/>
      <c r="H2" s="400"/>
      <c r="I2" s="400"/>
      <c r="J2" s="40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9"/>
      <c r="G3" s="409"/>
      <c r="H3" s="409"/>
      <c r="I3" s="184"/>
      <c r="J3" s="168" t="s">
        <v>15505</v>
      </c>
      <c r="K3" s="47"/>
      <c r="L3" s="139"/>
      <c r="M3" s="130"/>
      <c r="N3" s="130"/>
      <c r="O3" s="131"/>
      <c r="P3" s="144">
        <f>MATCH($D$3,LN,0)</f>
        <v>1</v>
      </c>
    </row>
    <row r="4" spans="1:34" ht="15" customHeight="1">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ustomHeight="1">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ustomHeight="1">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ustomHeight="1">
      <c r="A7" s="45"/>
      <c r="B7" s="414" t="str">
        <f ca="1">OFFSET(L!$C$1,MATCH("Declaration"&amp;ADDRESS(ROW(),COLUMN(),4),L!$A:$A,0)-1,SL,,)</f>
        <v>Company Information</v>
      </c>
      <c r="C7" s="414"/>
      <c r="D7" s="414"/>
      <c r="E7" s="414"/>
      <c r="F7" s="414"/>
      <c r="G7" s="414"/>
      <c r="H7" s="414"/>
      <c r="I7" s="414"/>
      <c r="J7" s="414"/>
      <c r="K7" s="47"/>
      <c r="L7" s="141"/>
      <c r="M7" s="130"/>
      <c r="N7" s="130"/>
      <c r="O7" s="131"/>
      <c r="P7" s="12"/>
      <c r="Q7" s="12"/>
      <c r="R7" s="12"/>
      <c r="S7" s="12"/>
      <c r="T7" s="12"/>
      <c r="U7" s="12"/>
      <c r="V7" s="12"/>
      <c r="W7" s="12"/>
      <c r="X7" s="12"/>
      <c r="Y7" s="12"/>
      <c r="Z7" s="12"/>
      <c r="AA7" s="12"/>
      <c r="AB7" s="12"/>
      <c r="AC7" s="12"/>
      <c r="AD7" s="12"/>
      <c r="AE7" s="12"/>
      <c r="AF7" s="12"/>
      <c r="AG7" s="12"/>
      <c r="AH7" s="12"/>
    </row>
    <row r="8" spans="1:34" ht="15" customHeight="1">
      <c r="A8" s="49"/>
      <c r="B8" s="86" t="str">
        <f ca="1">OFFSET(L!$C$1,MATCH("Declaration"&amp;ADDRESS(ROW(),COLUMN(),4),L!$A:$A,0)-1,SL,,)</f>
        <v>Company Name (*):</v>
      </c>
      <c r="C8" s="89"/>
      <c r="D8" s="402" t="s">
        <v>15506</v>
      </c>
      <c r="E8" s="403"/>
      <c r="F8" s="403"/>
      <c r="G8" s="403"/>
      <c r="H8" s="403"/>
      <c r="I8" s="403"/>
      <c r="J8" s="404"/>
      <c r="K8" s="50"/>
      <c r="L8" s="141"/>
      <c r="M8" s="130"/>
      <c r="N8" s="130"/>
      <c r="O8" s="131"/>
      <c r="P8" s="12"/>
      <c r="Q8" s="12"/>
      <c r="R8" s="12"/>
      <c r="S8" s="12"/>
      <c r="T8" s="12"/>
      <c r="U8" s="12"/>
      <c r="V8" s="12"/>
      <c r="W8" s="12"/>
      <c r="X8" s="12"/>
      <c r="Y8" s="12"/>
      <c r="Z8" s="12"/>
      <c r="AA8" s="12"/>
      <c r="AB8" s="12"/>
      <c r="AC8" s="12"/>
      <c r="AD8" s="12"/>
      <c r="AE8" s="12"/>
      <c r="AF8" s="12"/>
      <c r="AG8" s="12"/>
      <c r="AH8" s="12"/>
    </row>
    <row r="9" spans="1:34" ht="15" customHeight="1">
      <c r="A9" s="49"/>
      <c r="B9" s="86" t="str">
        <f ca="1">OFFSET(L!$C$1,MATCH("Declaration"&amp;ADDRESS(ROW(),COLUMN(),4),L!$A:$A,0)-1,SL,,)</f>
        <v>Declaration Scope or Class (*):</v>
      </c>
      <c r="C9" s="89"/>
      <c r="D9" s="411" t="s">
        <v>504</v>
      </c>
      <c r="E9" s="412"/>
      <c r="F9" s="412"/>
      <c r="G9" s="41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3" customHeight="1">
      <c r="A10" s="49"/>
      <c r="B10" s="415" t="str">
        <f ca="1">OFFSET(L!$C$1,MATCH("Declaration"&amp;ADDRESS(ROW(),COLUMN(),4)&amp;LEFT($D$9,1),L!$A:$A,0)-1,SL,,)</f>
        <v>Description of Scope:</v>
      </c>
      <c r="C10" s="151"/>
      <c r="D10" s="406"/>
      <c r="E10" s="407"/>
      <c r="F10" s="407"/>
      <c r="G10" s="407"/>
      <c r="H10" s="407"/>
      <c r="I10" s="407"/>
      <c r="J10" s="40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ustomHeight="1">
      <c r="A11" s="49"/>
      <c r="B11" s="416"/>
      <c r="C11" s="151"/>
      <c r="D11" s="425" t="str">
        <f ca="1">IF(D9=Q9,OFFSET(L!$C$1,MATCH("Declaration"&amp;ADDRESS(ROW(),COLUMN(),4),L!$A:$A,0)-1,SL,,),"")</f>
        <v/>
      </c>
      <c r="E11" s="426"/>
      <c r="F11" s="426"/>
      <c r="G11" s="426"/>
      <c r="H11" s="426"/>
      <c r="I11" s="426"/>
      <c r="J11" s="42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ustomHeight="1">
      <c r="A12" s="49"/>
      <c r="B12" s="51" t="str">
        <f ca="1">OFFSET(L!$C$1,MATCH("Declaration"&amp;ADDRESS(ROW(),COLUMN(),4),L!$A:$A,0)-1,SL,,)</f>
        <v>Company Unique ID:</v>
      </c>
      <c r="C12" s="90"/>
      <c r="D12" s="387" t="s">
        <v>15507</v>
      </c>
      <c r="E12" s="388" t="s">
        <v>15507</v>
      </c>
      <c r="F12" s="388" t="s">
        <v>15507</v>
      </c>
      <c r="G12" s="388" t="s">
        <v>15507</v>
      </c>
      <c r="H12" s="388" t="s">
        <v>15507</v>
      </c>
      <c r="I12" s="388" t="s">
        <v>15507</v>
      </c>
      <c r="J12" s="389" t="s">
        <v>15507</v>
      </c>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ustomHeight="1">
      <c r="A13" s="49"/>
      <c r="B13" s="51" t="str">
        <f ca="1">OFFSET(L!$C$1,MATCH("Declaration"&amp;ADDRESS(ROW(),COLUMN(),4),L!$A:$A,0)-1,SL,,)</f>
        <v>Company Unique ID Authority:</v>
      </c>
      <c r="C13" s="90"/>
      <c r="D13" s="387" t="s">
        <v>15508</v>
      </c>
      <c r="E13" s="388" t="s">
        <v>15508</v>
      </c>
      <c r="F13" s="388" t="s">
        <v>15508</v>
      </c>
      <c r="G13" s="388" t="s">
        <v>15508</v>
      </c>
      <c r="H13" s="388" t="s">
        <v>15508</v>
      </c>
      <c r="I13" s="388" t="s">
        <v>15508</v>
      </c>
      <c r="J13" s="389" t="s">
        <v>15508</v>
      </c>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ustomHeight="1">
      <c r="A14" s="49"/>
      <c r="B14" s="51" t="str">
        <f ca="1">OFFSET(L!$C$1,MATCH("Declaration"&amp;ADDRESS(ROW(),COLUMN(),4),L!$A:$A,0)-1,SL,,)</f>
        <v>Address:</v>
      </c>
      <c r="C14" s="90"/>
      <c r="D14" s="387" t="s">
        <v>15509</v>
      </c>
      <c r="E14" s="388" t="s">
        <v>15509</v>
      </c>
      <c r="F14" s="388" t="s">
        <v>15509</v>
      </c>
      <c r="G14" s="388" t="s">
        <v>15509</v>
      </c>
      <c r="H14" s="388" t="s">
        <v>15509</v>
      </c>
      <c r="I14" s="388" t="s">
        <v>15509</v>
      </c>
      <c r="J14" s="389" t="s">
        <v>15509</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ustomHeight="1">
      <c r="A15" s="49"/>
      <c r="B15" s="51" t="str">
        <f ca="1">OFFSET(L!$C$1,MATCH("Declaration"&amp;ADDRESS(ROW(),COLUMN(),4),L!$A:$A,0)-1,SL,,)</f>
        <v>Contact Name (*):</v>
      </c>
      <c r="C15" s="90"/>
      <c r="D15" s="387" t="s">
        <v>15510</v>
      </c>
      <c r="E15" s="388" t="s">
        <v>15510</v>
      </c>
      <c r="F15" s="388" t="s">
        <v>15510</v>
      </c>
      <c r="G15" s="388" t="s">
        <v>15510</v>
      </c>
      <c r="H15" s="388" t="s">
        <v>15510</v>
      </c>
      <c r="I15" s="388" t="s">
        <v>15510</v>
      </c>
      <c r="J15" s="389" t="s">
        <v>15510</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ustomHeight="1">
      <c r="A16" s="49"/>
      <c r="B16" s="51" t="str">
        <f ca="1">OFFSET(L!$C$1,MATCH("Declaration"&amp;ADDRESS(ROW(),COLUMN(),4),L!$A:$A,0)-1,SL,,)</f>
        <v>Email – Contact (*):</v>
      </c>
      <c r="C16" s="90"/>
      <c r="D16" s="417" t="s">
        <v>15511</v>
      </c>
      <c r="E16" s="418" t="s">
        <v>15511</v>
      </c>
      <c r="F16" s="418" t="s">
        <v>15511</v>
      </c>
      <c r="G16" s="418" t="s">
        <v>15511</v>
      </c>
      <c r="H16" s="418" t="s">
        <v>15511</v>
      </c>
      <c r="I16" s="418" t="s">
        <v>15511</v>
      </c>
      <c r="J16" s="419" t="s">
        <v>15511</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ustomHeight="1">
      <c r="A17" s="49"/>
      <c r="B17" s="51" t="str">
        <f ca="1">OFFSET(L!$C$1,MATCH("Declaration"&amp;ADDRESS(ROW(),COLUMN(),4),L!$A:$A,0)-1,SL,,)</f>
        <v>Phone – Contact (*):</v>
      </c>
      <c r="C17" s="90"/>
      <c r="D17" s="387" t="s">
        <v>15512</v>
      </c>
      <c r="E17" s="388" t="s">
        <v>15512</v>
      </c>
      <c r="F17" s="388" t="s">
        <v>15512</v>
      </c>
      <c r="G17" s="388" t="s">
        <v>15512</v>
      </c>
      <c r="H17" s="388" t="s">
        <v>15512</v>
      </c>
      <c r="I17" s="388" t="s">
        <v>15512</v>
      </c>
      <c r="J17" s="389" t="s">
        <v>15512</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25" customHeight="1">
      <c r="A18" s="49"/>
      <c r="B18" s="51" t="str">
        <f ca="1">OFFSET(L!$C$1,MATCH("Declaration"&amp;ADDRESS(ROW(),COLUMN(),4),L!$A:$A,0)-1,SL,,)</f>
        <v>Authorizer (*):</v>
      </c>
      <c r="C18" s="90"/>
      <c r="D18" s="387" t="s">
        <v>15510</v>
      </c>
      <c r="E18" s="388" t="s">
        <v>15510</v>
      </c>
      <c r="F18" s="388" t="s">
        <v>15510</v>
      </c>
      <c r="G18" s="388" t="s">
        <v>15510</v>
      </c>
      <c r="H18" s="388" t="s">
        <v>15510</v>
      </c>
      <c r="I18" s="388" t="s">
        <v>15510</v>
      </c>
      <c r="J18" s="389" t="s">
        <v>15510</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25" customHeight="1">
      <c r="A19" s="49"/>
      <c r="B19" s="51" t="str">
        <f ca="1">OFFSET(L!$C$1,MATCH("Declaration"&amp;ADDRESS(ROW(),COLUMN(),4),L!$A:$A,0)-1,SL,,)</f>
        <v>Title - Authorizer:</v>
      </c>
      <c r="C19" s="90"/>
      <c r="D19" s="387" t="s">
        <v>15513</v>
      </c>
      <c r="E19" s="388" t="s">
        <v>15513</v>
      </c>
      <c r="F19" s="388" t="s">
        <v>15513</v>
      </c>
      <c r="G19" s="388" t="s">
        <v>15513</v>
      </c>
      <c r="H19" s="388" t="s">
        <v>15513</v>
      </c>
      <c r="I19" s="388" t="s">
        <v>15513</v>
      </c>
      <c r="J19" s="389" t="s">
        <v>15513</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25" customHeight="1">
      <c r="A20" s="49"/>
      <c r="B20" s="51" t="str">
        <f ca="1">OFFSET(L!$C$1,MATCH("Declaration"&amp;ADDRESS(ROW(),COLUMN(),4),L!$A:$A,0)-1,SL,,)</f>
        <v>Email - Authorizer (*):</v>
      </c>
      <c r="C20" s="90"/>
      <c r="D20" s="417" t="s">
        <v>15511</v>
      </c>
      <c r="E20" s="418" t="s">
        <v>15511</v>
      </c>
      <c r="F20" s="418" t="s">
        <v>15511</v>
      </c>
      <c r="G20" s="418" t="s">
        <v>15511</v>
      </c>
      <c r="H20" s="418" t="s">
        <v>15511</v>
      </c>
      <c r="I20" s="418" t="s">
        <v>15511</v>
      </c>
      <c r="J20" s="419" t="s">
        <v>15511</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ustomHeight="1">
      <c r="A21" s="49"/>
      <c r="B21" s="51" t="str">
        <f ca="1">OFFSET(L!$C$1,MATCH("Declaration"&amp;ADDRESS(ROW(),COLUMN(),4),L!$A:$A,0)-1,SL,,)</f>
        <v>Phone - Authorizer:</v>
      </c>
      <c r="C21" s="163"/>
      <c r="D21" s="387" t="s">
        <v>15512</v>
      </c>
      <c r="E21" s="388" t="s">
        <v>15512</v>
      </c>
      <c r="F21" s="388" t="s">
        <v>15512</v>
      </c>
      <c r="G21" s="388" t="s">
        <v>15512</v>
      </c>
      <c r="H21" s="388" t="s">
        <v>15512</v>
      </c>
      <c r="I21" s="388" t="s">
        <v>15512</v>
      </c>
      <c r="J21" s="389" t="s">
        <v>15512</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ustomHeight="1">
      <c r="A22" s="49"/>
      <c r="B22" s="51" t="str">
        <f ca="1">OFFSET(L!$C$1,MATCH("Declaration"&amp;ADDRESS(ROW(),COLUMN(),4),L!$A:$A,0)-1,SL,,)</f>
        <v>Effective Date (*):</v>
      </c>
      <c r="C22" s="91"/>
      <c r="D22" s="390">
        <v>44505</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ustomHeight="1">
      <c r="A23" s="52"/>
      <c r="B23" s="92"/>
      <c r="C23" s="20"/>
      <c r="D23" s="422"/>
      <c r="E23" s="42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ustomHeight="1">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ustomHeight="1">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25" customHeight="1">
      <c r="A26" s="52"/>
      <c r="B26" s="51" t="str">
        <f ca="1">OFFSET(L!$C$1,MATCH("Declaration"&amp;ADDRESS(ROW(),COLUMN(),4),L!$A:$A,0)-1,SL,,)&amp;P26</f>
        <v>Tantalum  (*)</v>
      </c>
      <c r="C26" s="46"/>
      <c r="D26" s="379" t="s">
        <v>498</v>
      </c>
      <c r="E26" s="380"/>
      <c r="F26" s="15"/>
      <c r="G26" s="381"/>
      <c r="H26" s="382"/>
      <c r="I26" s="382"/>
      <c r="J26" s="383"/>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25" customHeight="1">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25" customHeight="1">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25" customHeight="1">
      <c r="A29" s="52"/>
      <c r="B29" s="51" t="str">
        <f ca="1">OFFSET(L!$C$1,MATCH("Declaration"&amp;ADDRESS(ROW(),COLUMN(),4),L!$A:$A,0)-1,SL,,)&amp;P29</f>
        <v>Tungsten  (*)</v>
      </c>
      <c r="C29" s="46"/>
      <c r="D29" s="379" t="s">
        <v>498</v>
      </c>
      <c r="E29" s="380"/>
      <c r="F29" s="15"/>
      <c r="G29" s="381"/>
      <c r="H29" s="382"/>
      <c r="I29" s="382"/>
      <c r="J29" s="383"/>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ustomHeight="1">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1"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25" customHeight="1">
      <c r="A32" s="52"/>
      <c r="B32" s="51" t="str">
        <f ca="1">B26</f>
        <v>Tantalum  (*)</v>
      </c>
      <c r="C32" s="13"/>
      <c r="D32" s="379" t="s">
        <v>498</v>
      </c>
      <c r="E32" s="380"/>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25" customHeight="1">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25" customHeight="1">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25" customHeight="1">
      <c r="A35" s="52"/>
      <c r="B35" s="51" t="str">
        <f ca="1">B29</f>
        <v>Tungsten  (*)</v>
      </c>
      <c r="C35" s="13"/>
      <c r="D35" s="379" t="s">
        <v>498</v>
      </c>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ustomHeight="1">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1"/>
      <c r="I37" s="421"/>
      <c r="J37" s="42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25" customHeight="1">
      <c r="A38" s="52"/>
      <c r="B38" s="51" t="str">
        <f ca="1">OFFSET(L!$C$1,MATCH("Declaration"&amp;ADDRESS(ROW(),COLUMN(),4),L!$A:$A,0)-1,SL,,)&amp;P38</f>
        <v>Tantalum  (*)</v>
      </c>
      <c r="C38" s="13"/>
      <c r="D38" s="379" t="s">
        <v>499</v>
      </c>
      <c r="E38" s="380"/>
      <c r="F38" s="58"/>
      <c r="G38" s="381" t="s">
        <v>15517</v>
      </c>
      <c r="H38" s="382" t="s">
        <v>15517</v>
      </c>
      <c r="I38" s="382" t="s">
        <v>15517</v>
      </c>
      <c r="J38" s="383" t="s">
        <v>15517</v>
      </c>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25" customHeight="1">
      <c r="A39" s="52"/>
      <c r="B39" s="51" t="str">
        <f ca="1">OFFSET(L!$C$1,MATCH("Declaration"&amp;ADDRESS(ROW(),COLUMN(),4),L!$A:$A,0)-1,SL,,)&amp;P39</f>
        <v>Tin  (*)</v>
      </c>
      <c r="C39" s="13"/>
      <c r="D39" s="379" t="s">
        <v>499</v>
      </c>
      <c r="E39" s="380"/>
      <c r="F39" s="58"/>
      <c r="G39" s="381" t="s">
        <v>15517</v>
      </c>
      <c r="H39" s="382" t="s">
        <v>15517</v>
      </c>
      <c r="I39" s="382" t="s">
        <v>15517</v>
      </c>
      <c r="J39" s="383" t="s">
        <v>15517</v>
      </c>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25" customHeight="1">
      <c r="A40" s="52"/>
      <c r="B40" s="51" t="str">
        <f ca="1">OFFSET(L!$C$1,MATCH("Declaration"&amp;ADDRESS(ROW(),COLUMN(),4),L!$A:$A,0)-1,SL,,)&amp;P40</f>
        <v>Gold  (*)</v>
      </c>
      <c r="C40" s="13"/>
      <c r="D40" s="379" t="s">
        <v>499</v>
      </c>
      <c r="E40" s="380"/>
      <c r="F40" s="58"/>
      <c r="G40" s="381" t="s">
        <v>15517</v>
      </c>
      <c r="H40" s="382" t="s">
        <v>15517</v>
      </c>
      <c r="I40" s="382" t="s">
        <v>15517</v>
      </c>
      <c r="J40" s="383" t="s">
        <v>15517</v>
      </c>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25" customHeight="1">
      <c r="A41" s="52"/>
      <c r="B41" s="51" t="str">
        <f ca="1">OFFSET(L!$C$1,MATCH("Declaration"&amp;ADDRESS(ROW(),COLUMN(),4),L!$A:$A,0)-1,SL,,)&amp;P41</f>
        <v>Tungsten  (*)</v>
      </c>
      <c r="C41" s="13"/>
      <c r="D41" s="379" t="s">
        <v>499</v>
      </c>
      <c r="E41" s="380"/>
      <c r="F41" s="58"/>
      <c r="G41" s="381" t="s">
        <v>15517</v>
      </c>
      <c r="H41" s="382" t="s">
        <v>15517</v>
      </c>
      <c r="I41" s="382" t="s">
        <v>15517</v>
      </c>
      <c r="J41" s="383" t="s">
        <v>15517</v>
      </c>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ustomHeight="1">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7"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Tantalum  (*)</v>
      </c>
      <c r="C44" s="13"/>
      <c r="D44" s="379" t="s">
        <v>499</v>
      </c>
      <c r="E44" s="380"/>
      <c r="F44" s="58"/>
      <c r="G44" s="381" t="s">
        <v>15517</v>
      </c>
      <c r="H44" s="382" t="s">
        <v>15517</v>
      </c>
      <c r="I44" s="382" t="s">
        <v>15517</v>
      </c>
      <c r="J44" s="383" t="s">
        <v>15517</v>
      </c>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Tin  (*)</v>
      </c>
      <c r="C45" s="13"/>
      <c r="D45" s="379" t="s">
        <v>499</v>
      </c>
      <c r="E45" s="380"/>
      <c r="F45" s="58"/>
      <c r="G45" s="381" t="s">
        <v>15517</v>
      </c>
      <c r="H45" s="382" t="s">
        <v>15517</v>
      </c>
      <c r="I45" s="382" t="s">
        <v>15517</v>
      </c>
      <c r="J45" s="383" t="s">
        <v>15517</v>
      </c>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Gold  (*)</v>
      </c>
      <c r="C46" s="13"/>
      <c r="D46" s="379" t="s">
        <v>499</v>
      </c>
      <c r="E46" s="380"/>
      <c r="F46" s="58"/>
      <c r="G46" s="381" t="s">
        <v>15517</v>
      </c>
      <c r="H46" s="382" t="s">
        <v>15517</v>
      </c>
      <c r="I46" s="382" t="s">
        <v>15517</v>
      </c>
      <c r="J46" s="383" t="s">
        <v>15517</v>
      </c>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Tungsten  (*)</v>
      </c>
      <c r="C47" s="13"/>
      <c r="D47" s="379" t="s">
        <v>499</v>
      </c>
      <c r="E47" s="380"/>
      <c r="F47" s="58"/>
      <c r="G47" s="381" t="s">
        <v>15517</v>
      </c>
      <c r="H47" s="382" t="s">
        <v>15517</v>
      </c>
      <c r="I47" s="382" t="s">
        <v>15517</v>
      </c>
      <c r="J47" s="383" t="s">
        <v>15517</v>
      </c>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25" customHeight="1">
      <c r="A50" s="52"/>
      <c r="B50" s="51" t="str">
        <f ca="1">B38</f>
        <v>Tantalum  (*)</v>
      </c>
      <c r="C50" s="13"/>
      <c r="D50" s="379" t="s">
        <v>500</v>
      </c>
      <c r="E50" s="380" t="s">
        <v>500</v>
      </c>
      <c r="F50" s="58"/>
      <c r="G50" s="381" t="s">
        <v>15516</v>
      </c>
      <c r="H50" s="382" t="s">
        <v>15516</v>
      </c>
      <c r="I50" s="382" t="s">
        <v>15516</v>
      </c>
      <c r="J50" s="383" t="s">
        <v>15516</v>
      </c>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25" customHeight="1">
      <c r="A51" s="52"/>
      <c r="B51" s="51" t="str">
        <f ca="1">B39</f>
        <v>Tin  (*)</v>
      </c>
      <c r="C51" s="13"/>
      <c r="D51" s="379" t="s">
        <v>500</v>
      </c>
      <c r="E51" s="380" t="s">
        <v>500</v>
      </c>
      <c r="F51" s="58"/>
      <c r="G51" s="381" t="s">
        <v>15516</v>
      </c>
      <c r="H51" s="382" t="s">
        <v>15516</v>
      </c>
      <c r="I51" s="382" t="s">
        <v>15516</v>
      </c>
      <c r="J51" s="383" t="s">
        <v>15516</v>
      </c>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25" customHeight="1">
      <c r="A52" s="52"/>
      <c r="B52" s="51" t="str">
        <f ca="1">B40</f>
        <v>Gold  (*)</v>
      </c>
      <c r="C52" s="13"/>
      <c r="D52" s="379" t="s">
        <v>500</v>
      </c>
      <c r="E52" s="380" t="s">
        <v>500</v>
      </c>
      <c r="F52" s="58"/>
      <c r="G52" s="381" t="s">
        <v>15516</v>
      </c>
      <c r="H52" s="382" t="s">
        <v>15516</v>
      </c>
      <c r="I52" s="382" t="s">
        <v>15516</v>
      </c>
      <c r="J52" s="383" t="s">
        <v>15516</v>
      </c>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25" customHeight="1">
      <c r="A53" s="52"/>
      <c r="B53" s="51" t="str">
        <f ca="1">B41</f>
        <v>Tungsten  (*)</v>
      </c>
      <c r="C53" s="13"/>
      <c r="D53" s="379" t="s">
        <v>500</v>
      </c>
      <c r="E53" s="380" t="s">
        <v>500</v>
      </c>
      <c r="F53" s="58"/>
      <c r="G53" s="381" t="s">
        <v>15516</v>
      </c>
      <c r="H53" s="382" t="s">
        <v>15516</v>
      </c>
      <c r="I53" s="382" t="s">
        <v>15516</v>
      </c>
      <c r="J53" s="383" t="s">
        <v>15516</v>
      </c>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ustomHeight="1">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2"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25" customHeight="1">
      <c r="A56" s="52"/>
      <c r="B56" s="51" t="str">
        <f ca="1">B38</f>
        <v>Tantalum  (*)</v>
      </c>
      <c r="C56" s="46"/>
      <c r="D56" s="384" t="s">
        <v>2626</v>
      </c>
      <c r="E56" s="385" t="s">
        <v>15514</v>
      </c>
      <c r="F56" s="58"/>
      <c r="G56" s="381" t="s">
        <v>15515</v>
      </c>
      <c r="H56" s="382" t="s">
        <v>15515</v>
      </c>
      <c r="I56" s="382" t="s">
        <v>15515</v>
      </c>
      <c r="J56" s="383" t="s">
        <v>15515</v>
      </c>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25" customHeight="1">
      <c r="A57" s="52"/>
      <c r="B57" s="51" t="str">
        <f ca="1">B39</f>
        <v>Tin  (*)</v>
      </c>
      <c r="C57" s="46"/>
      <c r="D57" s="384" t="s">
        <v>2626</v>
      </c>
      <c r="E57" s="385" t="s">
        <v>15514</v>
      </c>
      <c r="F57" s="58"/>
      <c r="G57" s="381" t="s">
        <v>15515</v>
      </c>
      <c r="H57" s="382" t="s">
        <v>15515</v>
      </c>
      <c r="I57" s="382" t="s">
        <v>15515</v>
      </c>
      <c r="J57" s="383" t="s">
        <v>15515</v>
      </c>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25" customHeight="1">
      <c r="A58" s="52"/>
      <c r="B58" s="51" t="str">
        <f ca="1">B40</f>
        <v>Gold  (*)</v>
      </c>
      <c r="C58" s="46"/>
      <c r="D58" s="384" t="s">
        <v>2626</v>
      </c>
      <c r="E58" s="385" t="s">
        <v>15514</v>
      </c>
      <c r="F58" s="58"/>
      <c r="G58" s="381" t="s">
        <v>15515</v>
      </c>
      <c r="H58" s="382" t="s">
        <v>15515</v>
      </c>
      <c r="I58" s="382" t="s">
        <v>15515</v>
      </c>
      <c r="J58" s="383" t="s">
        <v>15515</v>
      </c>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25" customHeight="1">
      <c r="A59" s="52"/>
      <c r="B59" s="51" t="str">
        <f ca="1">B41</f>
        <v>Tungsten  (*)</v>
      </c>
      <c r="C59" s="46"/>
      <c r="D59" s="384" t="s">
        <v>2626</v>
      </c>
      <c r="E59" s="385" t="s">
        <v>15514</v>
      </c>
      <c r="F59" s="58"/>
      <c r="G59" s="381" t="s">
        <v>15515</v>
      </c>
      <c r="H59" s="382" t="s">
        <v>15515</v>
      </c>
      <c r="I59" s="382" t="s">
        <v>15515</v>
      </c>
      <c r="J59" s="383" t="s">
        <v>15515</v>
      </c>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ustomHeight="1">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ustomHeight="1">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0"/>
      <c r="I61" s="420"/>
      <c r="J61" s="42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25" customHeight="1">
      <c r="A62" s="52"/>
      <c r="B62" s="51" t="str">
        <f ca="1">B38</f>
        <v>Tantalum  (*)</v>
      </c>
      <c r="C62" s="13"/>
      <c r="D62" s="379" t="s">
        <v>498</v>
      </c>
      <c r="E62" s="380" t="s">
        <v>499</v>
      </c>
      <c r="F62" s="58"/>
      <c r="G62" s="381" t="s">
        <v>15624</v>
      </c>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25" customHeight="1">
      <c r="A63" s="52"/>
      <c r="B63" s="51" t="str">
        <f ca="1">B39</f>
        <v>Tin  (*)</v>
      </c>
      <c r="C63" s="13"/>
      <c r="D63" s="379" t="s">
        <v>498</v>
      </c>
      <c r="E63" s="380" t="s">
        <v>499</v>
      </c>
      <c r="F63" s="58"/>
      <c r="G63" s="381" t="s">
        <v>15624</v>
      </c>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25" customHeight="1">
      <c r="A64" s="52"/>
      <c r="B64" s="51" t="str">
        <f ca="1">B40</f>
        <v>Gold  (*)</v>
      </c>
      <c r="C64" s="13"/>
      <c r="D64" s="379" t="s">
        <v>498</v>
      </c>
      <c r="E64" s="380" t="s">
        <v>499</v>
      </c>
      <c r="F64" s="58"/>
      <c r="G64" s="381" t="s">
        <v>15624</v>
      </c>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25" customHeight="1">
      <c r="A65" s="52"/>
      <c r="B65" s="51" t="str">
        <f ca="1">B41</f>
        <v>Tungsten  (*)</v>
      </c>
      <c r="C65" s="13"/>
      <c r="D65" s="379" t="s">
        <v>498</v>
      </c>
      <c r="E65" s="380" t="s">
        <v>499</v>
      </c>
      <c r="F65" s="58"/>
      <c r="G65" s="381" t="s">
        <v>15624</v>
      </c>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ustomHeight="1">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ustomHeight="1">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0" t="str">
        <f>IF(Q75="(*)","Click here to enter smelter names","")</f>
        <v/>
      </c>
      <c r="I67" s="420"/>
      <c r="J67" s="42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25" customHeight="1">
      <c r="A68" s="52"/>
      <c r="B68" s="51" t="str">
        <f ca="1">B38</f>
        <v>Tantalum  (*)</v>
      </c>
      <c r="C68" s="46"/>
      <c r="D68" s="379" t="s">
        <v>498</v>
      </c>
      <c r="E68" s="380"/>
      <c r="F68" s="59"/>
      <c r="G68" s="381" t="s">
        <v>15852</v>
      </c>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25" customHeight="1">
      <c r="A69" s="52"/>
      <c r="B69" s="51" t="str">
        <f ca="1">B39</f>
        <v>Tin  (*)</v>
      </c>
      <c r="C69" s="46"/>
      <c r="D69" s="379" t="s">
        <v>498</v>
      </c>
      <c r="E69" s="380"/>
      <c r="F69" s="59"/>
      <c r="G69" s="381" t="s">
        <v>15852</v>
      </c>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25" customHeight="1">
      <c r="A70" s="52"/>
      <c r="B70" s="51" t="str">
        <f ca="1">B40</f>
        <v>Gold  (*)</v>
      </c>
      <c r="C70" s="46"/>
      <c r="D70" s="379" t="s">
        <v>498</v>
      </c>
      <c r="E70" s="380"/>
      <c r="F70" s="59"/>
      <c r="G70" s="381" t="s">
        <v>15852</v>
      </c>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25" customHeight="1">
      <c r="A71" s="49"/>
      <c r="B71" s="51" t="str">
        <f ca="1">B41</f>
        <v>Tungsten  (*)</v>
      </c>
      <c r="C71" s="60"/>
      <c r="D71" s="379" t="s">
        <v>498</v>
      </c>
      <c r="E71" s="380"/>
      <c r="F71" s="61"/>
      <c r="G71" s="381" t="s">
        <v>15852</v>
      </c>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ustomHeight="1">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ustomHeight="1">
      <c r="A73" s="52"/>
      <c r="B73" s="434" t="str">
        <f ca="1">OFFSET(L!$C$1,MATCH("Declaration"&amp;ADDRESS(ROW(),COLUMN(),4),L!$A:$A,0)-1,SL,,)</f>
        <v>Answer the Following Questions at a Company Level</v>
      </c>
      <c r="C73" s="434"/>
      <c r="D73" s="434"/>
      <c r="E73" s="434"/>
      <c r="F73" s="434"/>
      <c r="G73" s="434"/>
      <c r="H73" s="434"/>
      <c r="I73" s="434"/>
      <c r="J73" s="43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ustomHeight="1">
      <c r="A74" s="62"/>
      <c r="B74" s="63" t="str">
        <f ca="1">OFFSET(L!$C$1,MATCH("Declaration"&amp;ADDRESS(ROW(),COLUMN(),4),L!$A:$A,0)-1,SL,,)</f>
        <v>Question</v>
      </c>
      <c r="C74" s="94"/>
      <c r="D74" s="423" t="str">
        <f ca="1">D25</f>
        <v>Answer</v>
      </c>
      <c r="E74" s="423"/>
      <c r="F74" s="64"/>
      <c r="G74" s="423" t="str">
        <f ca="1">G25</f>
        <v>Comments</v>
      </c>
      <c r="H74" s="423" t="e">
        <f>HLOOKUP(SL,LT,$O74,0)</f>
        <v>#NAME?</v>
      </c>
      <c r="I74" s="42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ustomHeight="1">
      <c r="A75" s="52"/>
      <c r="B75" s="67" t="str">
        <f ca="1">OFFSET(L!$C$1,MATCH("Declaration"&amp;ADDRESS(ROW(),COLUMN(),4),L!$A:$A,0)-1,SL,,)&amp;$Q$37</f>
        <v>A. Have you established a responsible minerals sourcing policy? (*)</v>
      </c>
      <c r="C75" s="68"/>
      <c r="D75" s="379" t="s">
        <v>498</v>
      </c>
      <c r="E75" s="380"/>
      <c r="F75" s="68"/>
      <c r="G75" s="381" t="s">
        <v>15523</v>
      </c>
      <c r="H75" s="382" t="s">
        <v>15523</v>
      </c>
      <c r="I75" s="382" t="s">
        <v>15523</v>
      </c>
      <c r="J75" s="383" t="s">
        <v>15523</v>
      </c>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ustomHeight="1">
      <c r="A76" s="52"/>
      <c r="B76" s="69"/>
      <c r="C76" s="15"/>
      <c r="D76" s="1"/>
      <c r="E76" s="1"/>
      <c r="F76" s="15"/>
      <c r="G76" s="424"/>
      <c r="H76" s="424"/>
      <c r="I76" s="424"/>
      <c r="J76" s="42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393" t="s">
        <v>15524</v>
      </c>
      <c r="H77" s="394" t="s">
        <v>15524</v>
      </c>
      <c r="I77" s="394" t="s">
        <v>15524</v>
      </c>
      <c r="J77" s="395" t="s">
        <v>15524</v>
      </c>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ustomHeight="1">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499</v>
      </c>
      <c r="E79" s="380"/>
      <c r="F79" s="68"/>
      <c r="G79" s="381" t="s">
        <v>15522</v>
      </c>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ustomHeight="1">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t="s">
        <v>15521</v>
      </c>
      <c r="H81" s="382" t="s">
        <v>15521</v>
      </c>
      <c r="I81" s="382" t="s">
        <v>15521</v>
      </c>
      <c r="J81" s="383" t="s">
        <v>15521</v>
      </c>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ustomHeight="1">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12721</v>
      </c>
      <c r="E83" s="380"/>
      <c r="F83" s="68"/>
      <c r="G83" s="381" t="s">
        <v>15520</v>
      </c>
      <c r="H83" s="382" t="s">
        <v>15520</v>
      </c>
      <c r="I83" s="382" t="s">
        <v>15520</v>
      </c>
      <c r="J83" s="383" t="s">
        <v>15520</v>
      </c>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ustomHeight="1">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1" t="s">
        <v>498</v>
      </c>
      <c r="E85" s="432"/>
      <c r="F85" s="68"/>
      <c r="G85" s="381" t="s">
        <v>15519</v>
      </c>
      <c r="H85" s="382" t="s">
        <v>15519</v>
      </c>
      <c r="I85" s="382" t="s">
        <v>15519</v>
      </c>
      <c r="J85" s="383" t="s">
        <v>15519</v>
      </c>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ustomHeight="1">
      <c r="A86" s="52"/>
      <c r="B86" s="72"/>
      <c r="C86" s="15"/>
      <c r="D86" s="1"/>
      <c r="E86" s="1"/>
      <c r="F86" s="16"/>
      <c r="G86" s="424"/>
      <c r="H86" s="424"/>
      <c r="I86" s="424"/>
      <c r="J86" s="42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79" t="s">
        <v>498</v>
      </c>
      <c r="E87" s="380"/>
      <c r="F87" s="68"/>
      <c r="G87" s="381" t="s">
        <v>15518</v>
      </c>
      <c r="H87" s="382" t="s">
        <v>15518</v>
      </c>
      <c r="I87" s="382" t="s">
        <v>15518</v>
      </c>
      <c r="J87" s="383" t="s">
        <v>15518</v>
      </c>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ustomHeight="1">
      <c r="A88" s="52"/>
      <c r="B88" s="69"/>
      <c r="C88" s="15"/>
      <c r="D88" s="1"/>
      <c r="E88" s="1"/>
      <c r="F88" s="16"/>
      <c r="G88" s="433"/>
      <c r="H88" s="433"/>
      <c r="I88" s="433"/>
      <c r="J88" s="43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ustomHeight="1">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ustomHeight="1">
      <c r="A90" s="52"/>
      <c r="B90" s="430" t="str">
        <f>IF(OR($D$8="",$I$3=""),"","Click here to check required fields completion")</f>
        <v/>
      </c>
      <c r="C90" s="430"/>
      <c r="D90" s="430"/>
      <c r="E90" s="430"/>
      <c r="F90" s="430"/>
      <c r="G90" s="430"/>
      <c r="H90" s="430"/>
      <c r="I90" s="430"/>
      <c r="J90" s="43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customHeight="1" thickBot="1">
      <c r="A91" s="428" t="str">
        <f ca="1">OFFSET(L!$C$1,MATCH("General"&amp;"Cpy",L!$A:$A,0)-1,SL,,)</f>
        <v>© 2020 Responsible Minerals Initiative. All rights reserved.</v>
      </c>
      <c r="B91" s="429"/>
      <c r="C91" s="429"/>
      <c r="D91" s="429"/>
      <c r="E91" s="429"/>
      <c r="F91" s="429"/>
      <c r="G91" s="429"/>
      <c r="H91" s="429"/>
      <c r="I91" s="429"/>
      <c r="J91" s="42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customHeight="1"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ustomHeight="1">
      <c r="B98" s="67" t="s">
        <v>500</v>
      </c>
    </row>
    <row r="99" spans="2:2" ht="15" hidden="1" customHeight="1">
      <c r="B99" s="223">
        <v>1</v>
      </c>
    </row>
    <row r="100" spans="2:2" ht="15" hidden="1" customHeight="1">
      <c r="B100" s="292" t="s">
        <v>2626</v>
      </c>
    </row>
    <row r="101" spans="2:2" ht="15" hidden="1" customHeight="1">
      <c r="B101" s="292" t="s">
        <v>2627</v>
      </c>
    </row>
    <row r="102" spans="2:2" ht="15" hidden="1" customHeight="1">
      <c r="B102" s="292" t="s">
        <v>2628</v>
      </c>
    </row>
    <row r="103" spans="2:2" ht="15" hidden="1" customHeight="1">
      <c r="B103" s="292" t="s">
        <v>2629</v>
      </c>
    </row>
    <row r="104" spans="2:2" ht="15" hidden="1" customHeight="1">
      <c r="B104" s="292" t="s">
        <v>501</v>
      </c>
    </row>
    <row r="105" spans="2:2" ht="15" hidden="1" customHeight="1">
      <c r="B105" s="292" t="s">
        <v>15442</v>
      </c>
    </row>
    <row r="106" spans="2:2" ht="15" hidden="1" customHeight="1">
      <c r="B106" s="292" t="s">
        <v>12721</v>
      </c>
    </row>
    <row r="107" spans="2:2" ht="15" hidden="1" customHeight="1">
      <c r="B107" s="292" t="s">
        <v>499</v>
      </c>
    </row>
    <row r="108" spans="2:2" ht="15" hidden="1" customHeight="1">
      <c r="B108" s="292" t="s">
        <v>14352</v>
      </c>
    </row>
    <row r="109" spans="2:2" ht="15" hidden="1" customHeight="1">
      <c r="B109" s="292" t="s">
        <v>14354</v>
      </c>
    </row>
    <row r="110" spans="2:2" ht="15" hidden="1" customHeight="1">
      <c r="B110" s="292" t="s">
        <v>14355</v>
      </c>
    </row>
    <row r="111" spans="2:2" ht="15" hidden="1" customHeight="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2" priority="154" stopIfTrue="1">
      <formula>AND(OR($D$26="No",AND($D$26="Yes",$D$32="No")),OR($D$27="No",AND($D$27="Yes",$D$33="No")),OR($D$28="No",AND($D$28="Yes",$D$34="No")),OR($D$29="No",AND($D$29="Yes",$D$35="No")))</formula>
    </cfRule>
    <cfRule type="expression" dxfId="121" priority="155" stopIfTrue="1">
      <formula>IF(D75="",TRUE)</formula>
    </cfRule>
  </conditionalFormatting>
  <conditionalFormatting sqref="D8:J8">
    <cfRule type="expression" dxfId="120" priority="220" stopIfTrue="1">
      <formula>IF($D$8="",TRUE)</formula>
    </cfRule>
  </conditionalFormatting>
  <conditionalFormatting sqref="D9:G9">
    <cfRule type="expression" dxfId="119" priority="221" stopIfTrue="1">
      <formula>IF($D$9="",TRUE)</formula>
    </cfRule>
  </conditionalFormatting>
  <conditionalFormatting sqref="D22:E22">
    <cfRule type="expression" dxfId="118" priority="228" stopIfTrue="1">
      <formula>IF($D$22="",TRUE)</formula>
    </cfRule>
  </conditionalFormatting>
  <conditionalFormatting sqref="D10:J10">
    <cfRule type="expression" dxfId="117" priority="125" stopIfTrue="1">
      <formula>IF($D$9=$Q$9,TRUE)</formula>
    </cfRule>
    <cfRule type="expression" dxfId="116" priority="235" stopIfTrue="1">
      <formula>IF(AND($D$10="",$D$9=$R$9),TRUE)</formula>
    </cfRule>
  </conditionalFormatting>
  <conditionalFormatting sqref="D15:J15">
    <cfRule type="expression" dxfId="115" priority="88" stopIfTrue="1">
      <formula>IF($D$15="",TRUE)</formula>
    </cfRule>
  </conditionalFormatting>
  <conditionalFormatting sqref="D16:J16">
    <cfRule type="expression" dxfId="114" priority="89" stopIfTrue="1">
      <formula>IF($D$16="",TRUE)</formula>
    </cfRule>
  </conditionalFormatting>
  <conditionalFormatting sqref="D17:J17">
    <cfRule type="expression" dxfId="113" priority="90" stopIfTrue="1">
      <formula>IF($D$17="",TRUE)</formula>
    </cfRule>
  </conditionalFormatting>
  <conditionalFormatting sqref="D18:J18">
    <cfRule type="expression" dxfId="112" priority="91" stopIfTrue="1">
      <formula>IF($D$18="",TRUE)</formula>
    </cfRule>
  </conditionalFormatting>
  <conditionalFormatting sqref="D20:J20">
    <cfRule type="expression" dxfId="111" priority="86" stopIfTrue="1">
      <formula>IF($D$20="",TRUE)</formula>
    </cfRule>
  </conditionalFormatting>
  <conditionalFormatting sqref="D21:J21">
    <cfRule type="expression" dxfId="110" priority="87" stopIfTrue="1">
      <formula>IF($D$21="",TRUE)</formula>
    </cfRule>
  </conditionalFormatting>
  <conditionalFormatting sqref="D26:E26">
    <cfRule type="expression" dxfId="109" priority="82" stopIfTrue="1">
      <formula>IF($D$26="",TRUE)</formula>
    </cfRule>
  </conditionalFormatting>
  <conditionalFormatting sqref="D27:E27">
    <cfRule type="expression" dxfId="108" priority="83" stopIfTrue="1">
      <formula>IF($D$27="",TRUE)</formula>
    </cfRule>
  </conditionalFormatting>
  <conditionalFormatting sqref="D28:E28">
    <cfRule type="expression" dxfId="107" priority="84" stopIfTrue="1">
      <formula>IF($D$28="",TRUE)</formula>
    </cfRule>
  </conditionalFormatting>
  <conditionalFormatting sqref="D29:E29">
    <cfRule type="expression" dxfId="106" priority="85" stopIfTrue="1">
      <formula>IF($D$29="",TRUE)</formula>
    </cfRule>
  </conditionalFormatting>
  <conditionalFormatting sqref="D32:E32">
    <cfRule type="expression" dxfId="105" priority="78" stopIfTrue="1">
      <formula>IF($D$26="",TRUE)</formula>
    </cfRule>
  </conditionalFormatting>
  <conditionalFormatting sqref="D33:E33">
    <cfRule type="expression" dxfId="104" priority="79" stopIfTrue="1">
      <formula>IF($D$27="",TRUE)</formula>
    </cfRule>
  </conditionalFormatting>
  <conditionalFormatting sqref="D34:E34">
    <cfRule type="expression" dxfId="103" priority="80" stopIfTrue="1">
      <formula>IF($D$28="",TRUE)</formula>
    </cfRule>
  </conditionalFormatting>
  <conditionalFormatting sqref="D35:E35">
    <cfRule type="expression" dxfId="102" priority="81" stopIfTrue="1">
      <formula>IF($D$29="",TRUE)</formula>
    </cfRule>
  </conditionalFormatting>
  <conditionalFormatting sqref="D40:E40">
    <cfRule type="expression" dxfId="101" priority="70" stopIfTrue="1">
      <formula>$P$28=""</formula>
    </cfRule>
  </conditionalFormatting>
  <conditionalFormatting sqref="D38">
    <cfRule type="expression" dxfId="100" priority="72" stopIfTrue="1">
      <formula>$P$32=""</formula>
    </cfRule>
  </conditionalFormatting>
  <conditionalFormatting sqref="D39:E39">
    <cfRule type="expression" dxfId="99" priority="71" stopIfTrue="1">
      <formula>$P$33=""</formula>
    </cfRule>
  </conditionalFormatting>
  <conditionalFormatting sqref="D40">
    <cfRule type="expression" dxfId="98" priority="69" stopIfTrue="1">
      <formula>$P$34=""</formula>
    </cfRule>
    <cfRule type="expression" dxfId="97" priority="77" stopIfTrue="1">
      <formula>IF(AND(OR($D$28="Yes",$D$28=""),D40=""),1,0)</formula>
    </cfRule>
  </conditionalFormatting>
  <conditionalFormatting sqref="D38:E38">
    <cfRule type="expression" dxfId="96" priority="73" stopIfTrue="1">
      <formula>$P$26=""</formula>
    </cfRule>
    <cfRule type="expression" dxfId="95" priority="74" stopIfTrue="1">
      <formula>IF(AND(OR($D$26="Yes",$D$26=""),D38=""),1,0)</formula>
    </cfRule>
  </conditionalFormatting>
  <conditionalFormatting sqref="D39:E39">
    <cfRule type="expression" dxfId="94" priority="75" stopIfTrue="1">
      <formula>$P$39=""</formula>
    </cfRule>
    <cfRule type="expression" dxfId="93" priority="76" stopIfTrue="1">
      <formula>IF(AND(OR($D$27="Yes",$D$27=""),D39=""),1,0)</formula>
    </cfRule>
  </conditionalFormatting>
  <conditionalFormatting sqref="D41:E41">
    <cfRule type="expression" dxfId="92" priority="67" stopIfTrue="1">
      <formula>$P$28=""</formula>
    </cfRule>
  </conditionalFormatting>
  <conditionalFormatting sqref="D41">
    <cfRule type="expression" dxfId="91" priority="66" stopIfTrue="1">
      <formula>$P$34=""</formula>
    </cfRule>
    <cfRule type="expression" dxfId="90" priority="68" stopIfTrue="1">
      <formula>IF(AND(OR($D$28="Yes",$D$28=""),D41=""),1,0)</formula>
    </cfRule>
  </conditionalFormatting>
  <conditionalFormatting sqref="D46:E46">
    <cfRule type="expression" dxfId="89" priority="58" stopIfTrue="1">
      <formula>$P$28=""</formula>
    </cfRule>
  </conditionalFormatting>
  <conditionalFormatting sqref="D44">
    <cfRule type="expression" dxfId="88" priority="60" stopIfTrue="1">
      <formula>$P$32=""</formula>
    </cfRule>
  </conditionalFormatting>
  <conditionalFormatting sqref="D45:E45">
    <cfRule type="expression" dxfId="87" priority="59" stopIfTrue="1">
      <formula>$P$33=""</formula>
    </cfRule>
  </conditionalFormatting>
  <conditionalFormatting sqref="D46">
    <cfRule type="expression" dxfId="86" priority="57" stopIfTrue="1">
      <formula>$P$34=""</formula>
    </cfRule>
    <cfRule type="expression" dxfId="85" priority="65" stopIfTrue="1">
      <formula>IF(AND(OR($D$28="Yes",$D$28=""),D46=""),1,0)</formula>
    </cfRule>
  </conditionalFormatting>
  <conditionalFormatting sqref="D44:E44">
    <cfRule type="expression" dxfId="84" priority="61" stopIfTrue="1">
      <formula>$P$26=""</formula>
    </cfRule>
    <cfRule type="expression" dxfId="83" priority="62" stopIfTrue="1">
      <formula>IF(AND(OR($D$26="Yes",$D$26=""),D44=""),1,0)</formula>
    </cfRule>
  </conditionalFormatting>
  <conditionalFormatting sqref="D45:E45">
    <cfRule type="expression" dxfId="82" priority="63" stopIfTrue="1">
      <formula>$P$39=""</formula>
    </cfRule>
    <cfRule type="expression" dxfId="81" priority="64" stopIfTrue="1">
      <formula>IF(AND(OR($D$27="Yes",$D$27=""),D45=""),1,0)</formula>
    </cfRule>
  </conditionalFormatting>
  <conditionalFormatting sqref="D47:E47">
    <cfRule type="expression" dxfId="80" priority="55" stopIfTrue="1">
      <formula>$P$28=""</formula>
    </cfRule>
  </conditionalFormatting>
  <conditionalFormatting sqref="D47">
    <cfRule type="expression" dxfId="79" priority="54" stopIfTrue="1">
      <formula>$P$34=""</formula>
    </cfRule>
    <cfRule type="expression" dxfId="78" priority="56" stopIfTrue="1">
      <formula>IF(AND(OR($D$28="Yes",$D$28=""),D47=""),1,0)</formula>
    </cfRule>
  </conditionalFormatting>
  <conditionalFormatting sqref="D52:E52">
    <cfRule type="expression" dxfId="77" priority="46" stopIfTrue="1">
      <formula>$P$28=""</formula>
    </cfRule>
  </conditionalFormatting>
  <conditionalFormatting sqref="D50">
    <cfRule type="expression" dxfId="76" priority="48" stopIfTrue="1">
      <formula>$P$32=""</formula>
    </cfRule>
  </conditionalFormatting>
  <conditionalFormatting sqref="D51">
    <cfRule type="expression" dxfId="75" priority="47" stopIfTrue="1">
      <formula>$P$33=""</formula>
    </cfRule>
  </conditionalFormatting>
  <conditionalFormatting sqref="D52">
    <cfRule type="expression" dxfId="74" priority="45" stopIfTrue="1">
      <formula>$P$34=""</formula>
    </cfRule>
    <cfRule type="expression" dxfId="73" priority="53" stopIfTrue="1">
      <formula>IF(AND(OR($D$28="Yes",$D$28=""),D52=""),1,0)</formula>
    </cfRule>
  </conditionalFormatting>
  <conditionalFormatting sqref="D50:E50">
    <cfRule type="expression" dxfId="72" priority="49" stopIfTrue="1">
      <formula>$P$26=""</formula>
    </cfRule>
    <cfRule type="expression" dxfId="71" priority="50" stopIfTrue="1">
      <formula>IF(AND(OR($D$26="Yes",$D$26=""),D50=""),1,0)</formula>
    </cfRule>
  </conditionalFormatting>
  <conditionalFormatting sqref="D51:E51">
    <cfRule type="expression" dxfId="70" priority="51" stopIfTrue="1">
      <formula>$P$39=""</formula>
    </cfRule>
    <cfRule type="expression" dxfId="69" priority="52" stopIfTrue="1">
      <formula>IF(AND(OR($D$27="Yes",$D$27=""),D51=""),1,0)</formula>
    </cfRule>
  </conditionalFormatting>
  <conditionalFormatting sqref="D53:E53">
    <cfRule type="expression" dxfId="68" priority="43" stopIfTrue="1">
      <formula>$P$28=""</formula>
    </cfRule>
  </conditionalFormatting>
  <conditionalFormatting sqref="D53">
    <cfRule type="expression" dxfId="67" priority="42" stopIfTrue="1">
      <formula>$P$34=""</formula>
    </cfRule>
    <cfRule type="expression" dxfId="66" priority="44" stopIfTrue="1">
      <formula>IF(AND(OR($D$28="Yes",$D$28=""),D53=""),1,0)</formula>
    </cfRule>
  </conditionalFormatting>
  <conditionalFormatting sqref="D56">
    <cfRule type="expression" dxfId="65" priority="36" stopIfTrue="1">
      <formula>$P$32=""</formula>
    </cfRule>
  </conditionalFormatting>
  <conditionalFormatting sqref="D56:E56">
    <cfRule type="expression" dxfId="64" priority="37" stopIfTrue="1">
      <formula>$P$26=""</formula>
    </cfRule>
    <cfRule type="expression" dxfId="63" priority="38" stopIfTrue="1">
      <formula>IF(AND(OR($D$26="Yes",$D$26=""),D56=""),1,0)</formula>
    </cfRule>
  </conditionalFormatting>
  <conditionalFormatting sqref="D64:E64">
    <cfRule type="expression" dxfId="62" priority="22" stopIfTrue="1">
      <formula>$P$28=""</formula>
    </cfRule>
  </conditionalFormatting>
  <conditionalFormatting sqref="D62">
    <cfRule type="expression" dxfId="61" priority="24" stopIfTrue="1">
      <formula>$P$32=""</formula>
    </cfRule>
  </conditionalFormatting>
  <conditionalFormatting sqref="D63">
    <cfRule type="expression" dxfId="60" priority="23" stopIfTrue="1">
      <formula>$P$33=""</formula>
    </cfRule>
  </conditionalFormatting>
  <conditionalFormatting sqref="D64">
    <cfRule type="expression" dxfId="59" priority="21" stopIfTrue="1">
      <formula>$P$34=""</formula>
    </cfRule>
    <cfRule type="expression" dxfId="58" priority="29" stopIfTrue="1">
      <formula>IF(AND(OR($D$28="Yes",$D$28=""),D64=""),1,0)</formula>
    </cfRule>
  </conditionalFormatting>
  <conditionalFormatting sqref="D62:E62">
    <cfRule type="expression" dxfId="57" priority="25" stopIfTrue="1">
      <formula>$P$26=""</formula>
    </cfRule>
    <cfRule type="expression" dxfId="56" priority="26" stopIfTrue="1">
      <formula>IF(AND(OR($D$26="Yes",$D$26=""),D62=""),1,0)</formula>
    </cfRule>
  </conditionalFormatting>
  <conditionalFormatting sqref="D63:E63">
    <cfRule type="expression" dxfId="55" priority="27" stopIfTrue="1">
      <formula>$P$39=""</formula>
    </cfRule>
    <cfRule type="expression" dxfId="54" priority="28" stopIfTrue="1">
      <formula>IF(AND(OR($D$27="Yes",$D$27=""),D63=""),1,0)</formula>
    </cfRule>
  </conditionalFormatting>
  <conditionalFormatting sqref="D65:E65">
    <cfRule type="expression" dxfId="53" priority="19" stopIfTrue="1">
      <formula>$P$28=""</formula>
    </cfRule>
  </conditionalFormatting>
  <conditionalFormatting sqref="D65">
    <cfRule type="expression" dxfId="52" priority="18" stopIfTrue="1">
      <formula>$P$34=""</formula>
    </cfRule>
    <cfRule type="expression" dxfId="51" priority="20" stopIfTrue="1">
      <formula>IF(AND(OR($D$28="Yes",$D$28=""),D65=""),1,0)</formula>
    </cfRule>
  </conditionalFormatting>
  <conditionalFormatting sqref="D70:E70">
    <cfRule type="expression" dxfId="50" priority="10" stopIfTrue="1">
      <formula>$P$28=""</formula>
    </cfRule>
  </conditionalFormatting>
  <conditionalFormatting sqref="D68">
    <cfRule type="expression" dxfId="49" priority="12" stopIfTrue="1">
      <formula>$P$32=""</formula>
    </cfRule>
  </conditionalFormatting>
  <conditionalFormatting sqref="D69">
    <cfRule type="expression" dxfId="48" priority="11" stopIfTrue="1">
      <formula>$P$33=""</formula>
    </cfRule>
  </conditionalFormatting>
  <conditionalFormatting sqref="D70">
    <cfRule type="expression" dxfId="47" priority="9" stopIfTrue="1">
      <formula>$P$34=""</formula>
    </cfRule>
    <cfRule type="expression" dxfId="46" priority="17" stopIfTrue="1">
      <formula>IF(AND(OR($D$28="Yes",$D$28=""),D70=""),1,0)</formula>
    </cfRule>
  </conditionalFormatting>
  <conditionalFormatting sqref="D68:E68">
    <cfRule type="expression" dxfId="45" priority="13" stopIfTrue="1">
      <formula>$P$26=""</formula>
    </cfRule>
    <cfRule type="expression" dxfId="44" priority="14" stopIfTrue="1">
      <formula>IF(AND(OR($D$26="Yes",$D$26=""),D68=""),1,0)</formula>
    </cfRule>
  </conditionalFormatting>
  <conditionalFormatting sqref="D69:E69">
    <cfRule type="expression" dxfId="43" priority="15" stopIfTrue="1">
      <formula>$P$39=""</formula>
    </cfRule>
    <cfRule type="expression" dxfId="42" priority="16" stopIfTrue="1">
      <formula>IF(AND(OR($D$27="Yes",$D$27=""),D69=""),1,0)</formula>
    </cfRule>
  </conditionalFormatting>
  <conditionalFormatting sqref="D71:E71">
    <cfRule type="expression" dxfId="41" priority="7" stopIfTrue="1">
      <formula>$P$28=""</formula>
    </cfRule>
  </conditionalFormatting>
  <conditionalFormatting sqref="D71">
    <cfRule type="expression" dxfId="40" priority="6" stopIfTrue="1">
      <formula>$P$34=""</formula>
    </cfRule>
    <cfRule type="expression" dxfId="39" priority="8" stopIfTrue="1">
      <formula>IF(AND(OR($D$28="Yes",$D$28=""),D71=""),1,0)</formula>
    </cfRule>
  </conditionalFormatting>
  <conditionalFormatting sqref="G83:J83">
    <cfRule type="expression" dxfId="38" priority="5" stopIfTrue="1">
      <formula>IF(AND($D$79="Yes, using other format (describe)",$G$79=""),TRUE)</formula>
    </cfRule>
  </conditionalFormatting>
  <conditionalFormatting sqref="G77:J77">
    <cfRule type="expression" dxfId="37" priority="4" stopIfTrue="1">
      <formula>IF(AND($D$71="Yes",$G$71=""),TRUE)</formula>
    </cfRule>
  </conditionalFormatting>
  <conditionalFormatting sqref="D57:D59">
    <cfRule type="expression" dxfId="36" priority="1" stopIfTrue="1">
      <formula>$P$32=""</formula>
    </cfRule>
  </conditionalFormatting>
  <conditionalFormatting sqref="D57:E59">
    <cfRule type="expression" dxfId="35" priority="2" stopIfTrue="1">
      <formula>$P$26=""</formula>
    </cfRule>
    <cfRule type="expression" dxfId="34" priority="3" stopIfTrue="1">
      <formula>IF(AND(OR($D$26="Yes",$D$26=""),D57=""),1,0)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
  <pageSetup scale="41" fitToHeight="0" orientation="portrait"/>
  <rowBreaks count="2" manualBreakCount="2">
    <brk id="60" max="11" man="1"/>
    <brk id="66"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897"/>
  <sheetViews>
    <sheetView showGridLines="0" showZeros="0" tabSelected="1" zoomScale="55" zoomScaleNormal="55" zoomScalePageLayoutView="55" workbookViewId="0">
      <pane ySplit="4" topLeftCell="A223" activePane="bottomLeft" state="frozen"/>
      <selection pane="bottomLeft" activeCell="F231" sqref="F23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5" t="str">
        <f ca="1">OFFSET(L!$C$1,MATCH("Smelter List"&amp;ADDRESS(ROW(),COLUMN(),4),L!$A:$A,0)-1,SL,,)</f>
        <v>Link to "RMAP Conformant Smelter List"</v>
      </c>
      <c r="K2" s="436"/>
      <c r="L2" s="436"/>
      <c r="M2" s="436"/>
      <c r="N2" s="436"/>
      <c r="O2" s="436"/>
      <c r="P2" s="234"/>
      <c r="Q2" s="235"/>
      <c r="R2" s="236"/>
      <c r="S2" s="236"/>
      <c r="T2" s="236"/>
      <c r="U2" s="267"/>
      <c r="V2" s="267"/>
      <c r="W2" s="268"/>
      <c r="X2" s="267"/>
      <c r="Y2" s="267"/>
      <c r="Z2" s="267"/>
      <c r="AH2" s="176" t="s">
        <v>498</v>
      </c>
    </row>
    <row r="3" spans="1:34" s="269" customFormat="1" ht="76.5"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0"/>
      <c r="G3" s="438" t="str">
        <f ca="1">OFFSET(L!$C$1,MATCH("General"&amp;"Cpy",L!$A:$A,0)-1,SL,,)</f>
        <v>© 2020 Responsible Minerals Initiative. All rights reserved.</v>
      </c>
      <c r="H3" s="438"/>
      <c r="I3" s="43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02">
      <c r="A5" s="216" t="s">
        <v>755</v>
      </c>
      <c r="B5" s="217" t="s">
        <v>1153</v>
      </c>
      <c r="C5" s="221" t="s">
        <v>2458</v>
      </c>
      <c r="D5" s="283"/>
      <c r="E5" s="217" t="str">
        <f ca="1">IF(ISERROR($V5),"",OFFSET('Smelter Look-up'!$D$4,$V5-4,0)&amp;"")</f>
        <v>BELGIUM</v>
      </c>
      <c r="F5" s="217" t="str">
        <f ca="1">IF(ISERROR($V5),"",OFFSET('Smelter Look-up'!$E$4,$V5-4,0))</f>
        <v>CID001980</v>
      </c>
      <c r="G5" s="217" t="str">
        <f ca="1">IF(C5=$X$4,"Enter smelter details",IF(ISERROR($V5),"",OFFSET('Smelter Look-up'!$F$4,$V5-4,0)))</f>
        <v>RMI</v>
      </c>
      <c r="H5" s="218">
        <f ca="1">IF(ISERROR($V5),"",OFFSET('Smelter Look-up'!$G$4,$V5-4,0))</f>
        <v>0</v>
      </c>
      <c r="I5" s="219" t="str">
        <f ca="1">IF(ISERROR($V5),"",OFFSET('Smelter Look-up'!$H$4,$V5-4,0))</f>
        <v>Hoboken</v>
      </c>
      <c r="J5" s="219" t="str">
        <f ca="1">IF(ISERROR($V5),"",OFFSET('Smelter Look-up'!$I$4,$V5-4,0))</f>
        <v>Antwerpen</v>
      </c>
      <c r="K5" s="273"/>
      <c r="L5" s="273"/>
      <c r="M5" s="273"/>
      <c r="N5" s="273"/>
      <c r="O5" s="273"/>
      <c r="P5" s="220"/>
      <c r="Q5" s="348" t="s">
        <v>15632</v>
      </c>
      <c r="R5" s="217" t="str">
        <f ca="1">IF(ISERROR($V5),"",OFFSET('Smelter Look-up'!$C$4,$V5-4,0)&amp;"")</f>
        <v>Umicore S.A. Business Unit Precious Metals Refining</v>
      </c>
      <c r="S5" s="225" t="str">
        <f t="shared" ref="S5:S17" ca="1" si="0">IF(B5="","",IF(ISERROR(MATCH($E5,CL,0)),"Unknown",INDIRECT("'C'!$A$"&amp;MATCH($E5,CL,0)+1)))</f>
        <v>BE</v>
      </c>
      <c r="T5" s="225" t="str">
        <f ca="1">IF(B5="","",IF(ISERROR(MATCH($J5,SorP!$B$1:$B$6230,0)),"",INDIRECT("'SorP'!$A$"&amp;MATCH($J5,SorP!$B$1:$B$6230,0))))</f>
        <v>BE-VAN</v>
      </c>
      <c r="U5" s="241"/>
      <c r="V5" s="275">
        <f>IF(C5="",NA(),MATCH($B5&amp;$C5,'Smelter Look-up'!$J:$J,0))</f>
        <v>267</v>
      </c>
      <c r="W5" s="276"/>
      <c r="X5" s="276">
        <f t="shared" ref="X5:X17" ca="1" si="1">IF(AND(C5="Smelter not listed",OR(LEN(D5)=0,LEN(E5)=0)),1,0)</f>
        <v>0</v>
      </c>
      <c r="Y5" s="276"/>
      <c r="Z5" s="276"/>
      <c r="AB5" s="278" t="str">
        <f t="shared" ref="AB5:AB17" si="2">B5&amp;C5</f>
        <v>GoldUmicore S.A. Business Unit Precious Metals Refining</v>
      </c>
    </row>
    <row r="6" spans="1:34" s="277" customFormat="1" ht="38.25">
      <c r="A6" s="216" t="s">
        <v>794</v>
      </c>
      <c r="B6" s="217" t="s">
        <v>1154</v>
      </c>
      <c r="C6" s="221" t="s">
        <v>1826</v>
      </c>
      <c r="D6" s="283"/>
      <c r="E6" s="217" t="str">
        <f ca="1">IF(ISERROR($V6),"",OFFSET('Smelter Look-up'!$D$4,$V6-4,0)&amp;"")</f>
        <v>PERU</v>
      </c>
      <c r="F6" s="217" t="str">
        <f ca="1">IF(ISERROR($V6),"",OFFSET('Smelter Look-up'!$E$4,$V6-4,0))</f>
        <v>CID001182</v>
      </c>
      <c r="G6" s="217" t="str">
        <f ca="1">IF(C6=$X$4,"Enter smelter details",IF(ISERROR($V6),"",OFFSET('Smelter Look-up'!$F$4,$V6-4,0)))</f>
        <v>RMI</v>
      </c>
      <c r="H6" s="218">
        <f ca="1">IF(ISERROR($V6),"",OFFSET('Smelter Look-up'!$G$4,$V6-4,0))</f>
        <v>0</v>
      </c>
      <c r="I6" s="219" t="str">
        <f ca="1">IF(ISERROR($V6),"",OFFSET('Smelter Look-up'!$H$4,$V6-4,0))</f>
        <v>Paracas</v>
      </c>
      <c r="J6" s="219" t="str">
        <f ca="1">IF(ISERROR($V6),"",OFFSET('Smelter Look-up'!$I$4,$V6-4,0))</f>
        <v>Ika</v>
      </c>
      <c r="K6" s="273"/>
      <c r="L6" s="273"/>
      <c r="M6" s="273"/>
      <c r="N6" s="273"/>
      <c r="O6" s="273"/>
      <c r="P6" s="220"/>
      <c r="Q6" s="348" t="s">
        <v>15633</v>
      </c>
      <c r="R6" s="217" t="str">
        <f ca="1">IF(ISERROR($V6),"",OFFSET('Smelter Look-up'!$C$4,$V6-4,0)&amp;"")</f>
        <v>Minsur</v>
      </c>
      <c r="S6" s="225" t="str">
        <f t="shared" ca="1" si="0"/>
        <v>PE</v>
      </c>
      <c r="T6" s="225" t="str">
        <f ca="1">IF(B6="","",IF(ISERROR(MATCH($J6,SorP!$B$1:$B$6230,0)),"",INDIRECT("'SorP'!$A$"&amp;MATCH($J6,SorP!$B$1:$B$6230,0))))</f>
        <v>PE-ICA</v>
      </c>
      <c r="U6" s="241"/>
      <c r="V6" s="275">
        <f>IF(C6="",NA(),MATCH($B6&amp;$C6,'Smelter Look-up'!$J:$J,0))</f>
        <v>384</v>
      </c>
      <c r="W6" s="276"/>
      <c r="X6" s="276">
        <f t="shared" ca="1" si="1"/>
        <v>0</v>
      </c>
      <c r="Y6" s="276"/>
      <c r="Z6" s="276"/>
      <c r="AB6" s="278" t="str">
        <f t="shared" si="2"/>
        <v>TinFunsur Smelter</v>
      </c>
    </row>
    <row r="7" spans="1:34" s="277" customFormat="1" ht="51">
      <c r="A7" s="216" t="s">
        <v>1856</v>
      </c>
      <c r="B7" s="217" t="s">
        <v>1154</v>
      </c>
      <c r="C7" s="221" t="s">
        <v>13267</v>
      </c>
      <c r="D7" s="283"/>
      <c r="E7" s="217" t="str">
        <f ca="1">IF(ISERROR($V7),"",OFFSET('Smelter Look-up'!$D$4,$V7-4,0)&amp;"")</f>
        <v>BELGIUM</v>
      </c>
      <c r="F7" s="217" t="str">
        <f ca="1">IF(ISERROR($V7),"",OFFSET('Smelter Look-up'!$E$4,$V7-4,0))</f>
        <v>CID002773</v>
      </c>
      <c r="G7" s="217" t="str">
        <f ca="1">IF(C7=$X$4,"Enter smelter details",IF(ISERROR($V7),"",OFFSET('Smelter Look-up'!$F$4,$V7-4,0)))</f>
        <v>RMI</v>
      </c>
      <c r="H7" s="218">
        <f ca="1">IF(ISERROR($V7),"",OFFSET('Smelter Look-up'!$G$4,$V7-4,0))</f>
        <v>0</v>
      </c>
      <c r="I7" s="219" t="str">
        <f ca="1">IF(ISERROR($V7),"",OFFSET('Smelter Look-up'!$H$4,$V7-4,0))</f>
        <v>Beerse</v>
      </c>
      <c r="J7" s="219" t="str">
        <f ca="1">IF(ISERROR($V7),"",OFFSET('Smelter Look-up'!$I$4,$V7-4,0))</f>
        <v>Antwerpen</v>
      </c>
      <c r="K7" s="273"/>
      <c r="L7" s="273"/>
      <c r="M7" s="273"/>
      <c r="N7" s="273"/>
      <c r="O7" s="273"/>
      <c r="P7" s="220"/>
      <c r="Q7" s="348" t="s">
        <v>15634</v>
      </c>
      <c r="R7" s="217" t="str">
        <f ca="1">IF(ISERROR($V7),"",OFFSET('Smelter Look-up'!$C$4,$V7-4,0)&amp;"")</f>
        <v>Metallo Belgium N.V.</v>
      </c>
      <c r="S7" s="225" t="str">
        <f t="shared" ca="1" si="0"/>
        <v>BE</v>
      </c>
      <c r="T7" s="225" t="str">
        <f ca="1">IF(B7="","",IF(ISERROR(MATCH($J7,SorP!$B$1:$B$6230,0)),"",INDIRECT("'SorP'!$A$"&amp;MATCH($J7,SorP!$B$1:$B$6230,0))))</f>
        <v>BE-VAN</v>
      </c>
      <c r="U7" s="241"/>
      <c r="V7" s="275">
        <f>IF(C7="",NA(),MATCH($B7&amp;$C7,'Smelter Look-up'!$J:$J,0))</f>
        <v>419</v>
      </c>
      <c r="W7" s="276"/>
      <c r="X7" s="276">
        <f t="shared" ca="1" si="1"/>
        <v>0</v>
      </c>
      <c r="Y7" s="276"/>
      <c r="Z7" s="276"/>
      <c r="AB7" s="278" t="str">
        <f t="shared" si="2"/>
        <v>TinMetallo Belgium N.V.</v>
      </c>
    </row>
    <row r="8" spans="1:34" s="277" customFormat="1" ht="63.75">
      <c r="A8" s="216" t="s">
        <v>1412</v>
      </c>
      <c r="B8" s="217" t="s">
        <v>1153</v>
      </c>
      <c r="C8" s="221" t="s">
        <v>2652</v>
      </c>
      <c r="D8" s="283"/>
      <c r="E8" s="217" t="str">
        <f ca="1">IF(ISERROR($V8),"",OFFSET('Smelter Look-up'!$D$4,$V8-4,0)&amp;"")</f>
        <v>POLAND</v>
      </c>
      <c r="F8" s="217" t="str">
        <f ca="1">IF(ISERROR($V8),"",OFFSET('Smelter Look-up'!$E$4,$V8-4,0))</f>
        <v>CID002511</v>
      </c>
      <c r="G8" s="217" t="str">
        <f ca="1">IF(C8=$X$4,"Enter smelter details",IF(ISERROR($V8),"",OFFSET('Smelter Look-up'!$F$4,$V8-4,0)))</f>
        <v>RMI</v>
      </c>
      <c r="H8" s="218">
        <f ca="1">IF(ISERROR($V8),"",OFFSET('Smelter Look-up'!$G$4,$V8-4,0))</f>
        <v>0</v>
      </c>
      <c r="I8" s="219" t="str">
        <f ca="1">IF(ISERROR($V8),"",OFFSET('Smelter Look-up'!$H$4,$V8-4,0))</f>
        <v>Lubin</v>
      </c>
      <c r="J8" s="219" t="str">
        <f ca="1">IF(ISERROR($V8),"",OFFSET('Smelter Look-up'!$I$4,$V8-4,0))</f>
        <v>Dolnośląskie</v>
      </c>
      <c r="K8" s="273"/>
      <c r="L8" s="273"/>
      <c r="M8" s="273"/>
      <c r="N8" s="273"/>
      <c r="O8" s="273"/>
      <c r="P8" s="220"/>
      <c r="Q8" s="348" t="s">
        <v>15635</v>
      </c>
      <c r="R8" s="217" t="str">
        <f ca="1">IF(ISERROR($V8),"",OFFSET('Smelter Look-up'!$C$4,$V8-4,0)&amp;"")</f>
        <v>KGHM Polska Miedz Spolka Akcyjna</v>
      </c>
      <c r="S8" s="225" t="str">
        <f t="shared" ca="1" si="0"/>
        <v>PL</v>
      </c>
      <c r="T8" s="225" t="str">
        <f ca="1">IF(B8="","",IF(ISERROR(MATCH($J8,SorP!$B$1:$B$6230,0)),"",INDIRECT("'SorP'!$A$"&amp;MATCH($J8,SorP!$B$1:$B$6230,0))))</f>
        <v>PL-02</v>
      </c>
      <c r="U8" s="241"/>
      <c r="V8" s="275">
        <f>IF(C8="",NA(),MATCH($B8&amp;$C8,'Smelter Look-up'!$J:$J,0))</f>
        <v>125</v>
      </c>
      <c r="W8" s="276"/>
      <c r="X8" s="276">
        <f t="shared" ca="1" si="1"/>
        <v>0</v>
      </c>
      <c r="Y8" s="276"/>
      <c r="Z8" s="276"/>
      <c r="AB8" s="278" t="str">
        <f t="shared" si="2"/>
        <v>GoldKGHM Polska Miedz S.A.</v>
      </c>
    </row>
    <row r="9" spans="1:34" s="277" customFormat="1" ht="51">
      <c r="A9" s="216" t="s">
        <v>802</v>
      </c>
      <c r="B9" s="217" t="s">
        <v>1154</v>
      </c>
      <c r="C9" s="221" t="s">
        <v>14151</v>
      </c>
      <c r="D9" s="283"/>
      <c r="E9" s="217" t="str">
        <f ca="1">IF(ISERROR($V9),"",OFFSET('Smelter Look-up'!$D$4,$V9-4,0)&amp;"")</f>
        <v>INDONESIA</v>
      </c>
      <c r="F9" s="217" t="str">
        <f ca="1">IF(ISERROR($V9),"",OFFSET('Smelter Look-up'!$E$4,$V9-4,0))</f>
        <v>CID001482</v>
      </c>
      <c r="G9" s="217" t="str">
        <f ca="1">IF(C9=$X$4,"Enter smelter details",IF(ISERROR($V9),"",OFFSET('Smelter Look-up'!$F$4,$V9-4,0)))</f>
        <v>RMI</v>
      </c>
      <c r="H9" s="218">
        <f ca="1">IF(ISERROR($V9),"",OFFSET('Smelter Look-up'!$G$4,$V9-4,0))</f>
        <v>0</v>
      </c>
      <c r="I9" s="219" t="str">
        <f ca="1">IF(ISERROR($V9),"",OFFSET('Smelter Look-up'!$H$4,$V9-4,0))</f>
        <v>Mentok</v>
      </c>
      <c r="J9" s="219" t="str">
        <f ca="1">IF(ISERROR($V9),"",OFFSET('Smelter Look-up'!$I$4,$V9-4,0))</f>
        <v>Kepulauan Bangka Belitung</v>
      </c>
      <c r="K9" s="273"/>
      <c r="L9" s="273"/>
      <c r="M9" s="273"/>
      <c r="N9" s="273"/>
      <c r="O9" s="273"/>
      <c r="P9" s="220"/>
      <c r="Q9" s="348" t="s">
        <v>15636</v>
      </c>
      <c r="R9" s="217" t="str">
        <f ca="1">IF(ISERROR($V9),"",OFFSET('Smelter Look-up'!$C$4,$V9-4,0)&amp;"")</f>
        <v>PT Timah Tbk Mentok</v>
      </c>
      <c r="S9" s="225" t="str">
        <f t="shared" ca="1" si="0"/>
        <v>ID</v>
      </c>
      <c r="T9" s="225" t="str">
        <f ca="1">IF(B9="","",IF(ISERROR(MATCH($J9,SorP!$B$1:$B$6230,0)),"",INDIRECT("'SorP'!$A$"&amp;MATCH($J9,SorP!$B$1:$B$6230,0))))</f>
        <v>ID-BB</v>
      </c>
      <c r="U9" s="241"/>
      <c r="V9" s="275">
        <f>IF(C9="",NA(),MATCH($B9&amp;$C9,'Smelter Look-up'!$J:$J,0))</f>
        <v>446</v>
      </c>
      <c r="W9" s="276"/>
      <c r="X9" s="276">
        <f t="shared" ca="1" si="1"/>
        <v>0</v>
      </c>
      <c r="Y9" s="276"/>
      <c r="Z9" s="276"/>
      <c r="AB9" s="278" t="str">
        <f t="shared" si="2"/>
        <v>TinPT Timah Tbk Mentok</v>
      </c>
    </row>
    <row r="10" spans="1:34" s="277" customFormat="1" ht="102">
      <c r="A10" s="216" t="s">
        <v>758</v>
      </c>
      <c r="B10" s="217" t="s">
        <v>1153</v>
      </c>
      <c r="C10" s="221" t="s">
        <v>2634</v>
      </c>
      <c r="D10" s="283"/>
      <c r="E10" s="217" t="str">
        <f ca="1">IF(ISERROR($V10),"",OFFSET('Smelter Look-up'!$D$4,$V10-4,0)&amp;"")</f>
        <v>AUSTRALIA</v>
      </c>
      <c r="F10" s="217" t="str">
        <f ca="1">IF(ISERROR($V10),"",OFFSET('Smelter Look-up'!$E$4,$V10-4,0))</f>
        <v>CID002030</v>
      </c>
      <c r="G10" s="217" t="str">
        <f ca="1">IF(C10=$X$4,"Enter smelter details",IF(ISERROR($V10),"",OFFSET('Smelter Look-up'!$F$4,$V10-4,0)))</f>
        <v>RMI</v>
      </c>
      <c r="H10" s="218">
        <f ca="1">IF(ISERROR($V10),"",OFFSET('Smelter Look-up'!$G$4,$V10-4,0))</f>
        <v>0</v>
      </c>
      <c r="I10" s="219" t="str">
        <f ca="1">IF(ISERROR($V10),"",OFFSET('Smelter Look-up'!$H$4,$V10-4,0))</f>
        <v>Newburn</v>
      </c>
      <c r="J10" s="219" t="str">
        <f ca="1">IF(ISERROR($V10),"",OFFSET('Smelter Look-up'!$I$4,$V10-4,0))</f>
        <v>Western Australia</v>
      </c>
      <c r="K10" s="273"/>
      <c r="L10" s="273"/>
      <c r="M10" s="273"/>
      <c r="N10" s="273"/>
      <c r="O10" s="273"/>
      <c r="P10" s="220"/>
      <c r="Q10" s="348" t="s">
        <v>15637</v>
      </c>
      <c r="R10" s="217" t="str">
        <f ca="1">IF(ISERROR($V10),"",OFFSET('Smelter Look-up'!$C$4,$V10-4,0)&amp;"")</f>
        <v>Western Australian Mint (T/a The Perth Mint)</v>
      </c>
      <c r="S10" s="225" t="str">
        <f t="shared" ca="1" si="0"/>
        <v>AU</v>
      </c>
      <c r="T10" s="225" t="str">
        <f ca="1">IF(B10="","",IF(ISERROR(MATCH($J10,SorP!$B$1:$B$6230,0)),"",INDIRECT("'SorP'!$A$"&amp;MATCH($J10,SorP!$B$1:$B$6230,0))))</f>
        <v>AU-WA</v>
      </c>
      <c r="U10" s="241"/>
      <c r="V10" s="275">
        <f>IF(C10="",NA(),MATCH($B10&amp;$C10,'Smelter Look-up'!$J:$J,0))</f>
        <v>270</v>
      </c>
      <c r="W10" s="276"/>
      <c r="X10" s="276">
        <f t="shared" ca="1" si="1"/>
        <v>0</v>
      </c>
      <c r="Y10" s="276"/>
      <c r="Z10" s="276"/>
      <c r="AB10" s="278" t="str">
        <f t="shared" si="2"/>
        <v>GoldWestern Australian Mint (T/a The Perth Mint)</v>
      </c>
    </row>
    <row r="11" spans="1:34" s="277" customFormat="1" ht="63.75">
      <c r="A11" s="216" t="s">
        <v>748</v>
      </c>
      <c r="B11" s="217" t="s">
        <v>1153</v>
      </c>
      <c r="C11" s="221" t="s">
        <v>1256</v>
      </c>
      <c r="D11" s="283"/>
      <c r="E11" s="217" t="str">
        <f ca="1">IF(ISERROR($V11),"",OFFSET('Smelter Look-up'!$D$4,$V11-4,0)&amp;"")</f>
        <v>JAPAN</v>
      </c>
      <c r="F11" s="217" t="str">
        <f ca="1">IF(ISERROR($V11),"",OFFSET('Smelter Look-up'!$E$4,$V11-4,0))</f>
        <v>CID001875</v>
      </c>
      <c r="G11" s="217" t="str">
        <f ca="1">IF(C11=$X$4,"Enter smelter details",IF(ISERROR($V11),"",OFFSET('Smelter Look-up'!$F$4,$V11-4,0)))</f>
        <v>RMI</v>
      </c>
      <c r="H11" s="218">
        <f ca="1">IF(ISERROR($V11),"",OFFSET('Smelter Look-up'!$G$4,$V11-4,0))</f>
        <v>0</v>
      </c>
      <c r="I11" s="219" t="str">
        <f ca="1">IF(ISERROR($V11),"",OFFSET('Smelter Look-up'!$H$4,$V11-4,0))</f>
        <v>Hiratsuka</v>
      </c>
      <c r="J11" s="219" t="str">
        <f ca="1">IF(ISERROR($V11),"",OFFSET('Smelter Look-up'!$I$4,$V11-4,0))</f>
        <v>Kanagawa</v>
      </c>
      <c r="K11" s="273"/>
      <c r="L11" s="273"/>
      <c r="M11" s="273"/>
      <c r="N11" s="273"/>
      <c r="O11" s="273"/>
      <c r="P11" s="220"/>
      <c r="Q11" s="348" t="s">
        <v>15638</v>
      </c>
      <c r="R11" s="217" t="str">
        <f ca="1">IF(ISERROR($V11),"",OFFSET('Smelter Look-up'!$C$4,$V11-4,0)&amp;"")</f>
        <v>Tanaka Kikinzoku Kogyo K.K.</v>
      </c>
      <c r="S11" s="225" t="str">
        <f t="shared" ca="1" si="0"/>
        <v>JP</v>
      </c>
      <c r="T11" s="225" t="str">
        <f ca="1">IF(B11="","",IF(ISERROR(MATCH($J11,SorP!$B$1:$B$6230,0)),"",INDIRECT("'SorP'!$A$"&amp;MATCH($J11,SorP!$B$1:$B$6230,0))))</f>
        <v>JP-14</v>
      </c>
      <c r="U11" s="241"/>
      <c r="V11" s="275">
        <f>IF(C11="",NA(),MATCH($B11&amp;$C11,'Smelter Look-up'!$J:$J,0))</f>
        <v>252</v>
      </c>
      <c r="W11" s="276"/>
      <c r="X11" s="276">
        <f t="shared" ca="1" si="1"/>
        <v>0</v>
      </c>
      <c r="Y11" s="276"/>
      <c r="Z11" s="276"/>
      <c r="AB11" s="278" t="str">
        <f t="shared" si="2"/>
        <v>GoldTanaka Kikinzoku Kogyo K.K.</v>
      </c>
    </row>
    <row r="12" spans="1:34" s="277" customFormat="1" ht="76.5">
      <c r="A12" s="216" t="s">
        <v>695</v>
      </c>
      <c r="B12" s="217" t="s">
        <v>1153</v>
      </c>
      <c r="C12" s="221" t="s">
        <v>2647</v>
      </c>
      <c r="D12" s="283"/>
      <c r="E12" s="217" t="str">
        <f ca="1">IF(ISERROR($V12),"",OFFSET('Smelter Look-up'!$D$4,$V12-4,0)&amp;"")</f>
        <v>CHINA</v>
      </c>
      <c r="F12" s="217" t="str">
        <f ca="1">IF(ISERROR($V12),"",OFFSET('Smelter Look-up'!$E$4,$V12-4,0))</f>
        <v>CID000707</v>
      </c>
      <c r="G12" s="217" t="str">
        <f ca="1">IF(C12=$X$4,"Enter smelter details",IF(ISERROR($V12),"",OFFSET('Smelter Look-up'!$F$4,$V12-4,0)))</f>
        <v>RMI</v>
      </c>
      <c r="H12" s="218">
        <f ca="1">IF(ISERROR($V12),"",OFFSET('Smelter Look-up'!$G$4,$V12-4,0))</f>
        <v>0</v>
      </c>
      <c r="I12" s="219" t="str">
        <f ca="1">IF(ISERROR($V12),"",OFFSET('Smelter Look-up'!$H$4,$V12-4,0))</f>
        <v>Fanling</v>
      </c>
      <c r="J12" s="219" t="str">
        <f ca="1">IF(ISERROR($V12),"",OFFSET('Smelter Look-up'!$I$4,$V12-4,0))</f>
        <v>Hong Kong SAR</v>
      </c>
      <c r="K12" s="273"/>
      <c r="L12" s="273"/>
      <c r="M12" s="273"/>
      <c r="N12" s="273"/>
      <c r="O12" s="273"/>
      <c r="P12" s="220"/>
      <c r="Q12" s="348" t="s">
        <v>15639</v>
      </c>
      <c r="R12" s="217" t="str">
        <f ca="1">IF(ISERROR($V12),"",OFFSET('Smelter Look-up'!$C$4,$V12-4,0)&amp;"")</f>
        <v>Heraeus Metals Hong Kong Ltd.</v>
      </c>
      <c r="S12" s="225" t="str">
        <f t="shared" ca="1" si="0"/>
        <v>CN</v>
      </c>
      <c r="T12" s="225" t="str">
        <f ca="1">IF(B12="","",IF(ISERROR(MATCH($J12,SorP!$B$1:$B$6230,0)),"",INDIRECT("'SorP'!$A$"&amp;MATCH($J12,SorP!$B$1:$B$6230,0))))</f>
        <v>CN-HK</v>
      </c>
      <c r="U12" s="241"/>
      <c r="V12" s="275">
        <f>IF(C12="",NA(),MATCH($B12&amp;$C12,'Smelter Look-up'!$J:$J,0))</f>
        <v>97</v>
      </c>
      <c r="W12" s="276"/>
      <c r="X12" s="276">
        <f t="shared" ca="1" si="1"/>
        <v>0</v>
      </c>
      <c r="Y12" s="276"/>
      <c r="Z12" s="276"/>
      <c r="AB12" s="278" t="str">
        <f t="shared" si="2"/>
        <v>GoldHeraeus Metals Hong Kong Ltd.</v>
      </c>
    </row>
    <row r="13" spans="1:34" s="277" customFormat="1" ht="76.5">
      <c r="A13" s="216" t="s">
        <v>708</v>
      </c>
      <c r="B13" s="217" t="s">
        <v>1153</v>
      </c>
      <c r="C13" s="221" t="s">
        <v>57</v>
      </c>
      <c r="D13" s="283"/>
      <c r="E13" s="217" t="str">
        <f ca="1">IF(ISERROR($V13),"",OFFSET('Smelter Look-up'!$D$4,$V13-4,0)&amp;"")</f>
        <v>JAPAN</v>
      </c>
      <c r="F13" s="217" t="str">
        <f ca="1">IF(ISERROR($V13),"",OFFSET('Smelter Look-up'!$E$4,$V13-4,0))</f>
        <v>CID000937</v>
      </c>
      <c r="G13" s="217" t="str">
        <f ca="1">IF(C13=$X$4,"Enter smelter details",IF(ISERROR($V13),"",OFFSET('Smelter Look-up'!$F$4,$V13-4,0)))</f>
        <v>RMI</v>
      </c>
      <c r="H13" s="218">
        <f ca="1">IF(ISERROR($V13),"",OFFSET('Smelter Look-up'!$G$4,$V13-4,0))</f>
        <v>0</v>
      </c>
      <c r="I13" s="219" t="str">
        <f ca="1">IF(ISERROR($V13),"",OFFSET('Smelter Look-up'!$H$4,$V13-4,0))</f>
        <v>Ōita</v>
      </c>
      <c r="J13" s="219" t="str">
        <f ca="1">IF(ISERROR($V13),"",OFFSET('Smelter Look-up'!$I$4,$V13-4,0))</f>
        <v>Ôita</v>
      </c>
      <c r="K13" s="273"/>
      <c r="L13" s="273"/>
      <c r="M13" s="273"/>
      <c r="N13" s="273"/>
      <c r="O13" s="273"/>
      <c r="P13" s="220"/>
      <c r="Q13" s="348" t="s">
        <v>15640</v>
      </c>
      <c r="R13" s="217" t="str">
        <f ca="1">IF(ISERROR($V13),"",OFFSET('Smelter Look-up'!$C$4,$V13-4,0)&amp;"")</f>
        <v>JX Nippon Mining &amp; Metals Co., Ltd.</v>
      </c>
      <c r="S13" s="225" t="str">
        <f t="shared" ca="1" si="0"/>
        <v>JP</v>
      </c>
      <c r="T13" s="225" t="str">
        <f ca="1">IF(B13="","",IF(ISERROR(MATCH($J13,SorP!$B$1:$B$6230,0)),"",INDIRECT("'SorP'!$A$"&amp;MATCH($J13,SorP!$B$1:$B$6230,0))))</f>
        <v>JP-44</v>
      </c>
      <c r="U13" s="241"/>
      <c r="V13" s="275">
        <f>IF(C13="",NA(),MATCH($B13&amp;$C13,'Smelter Look-up'!$J:$J,0))</f>
        <v>120</v>
      </c>
      <c r="W13" s="276"/>
      <c r="X13" s="276">
        <f t="shared" ca="1" si="1"/>
        <v>0</v>
      </c>
      <c r="Y13" s="276"/>
      <c r="Z13" s="276"/>
      <c r="AB13" s="278" t="str">
        <f t="shared" si="2"/>
        <v>GoldJX Nippon Mining &amp; Metals Co., Ltd.</v>
      </c>
    </row>
    <row r="14" spans="1:34" s="277" customFormat="1" ht="63.75">
      <c r="A14" s="216" t="s">
        <v>720</v>
      </c>
      <c r="B14" s="217" t="s">
        <v>1153</v>
      </c>
      <c r="C14" s="221" t="s">
        <v>59</v>
      </c>
      <c r="D14" s="283"/>
      <c r="E14" s="217" t="str">
        <f ca="1">IF(ISERROR($V14),"",OFFSET('Smelter Look-up'!$D$4,$V14-4,0)&amp;"")</f>
        <v>JAPAN</v>
      </c>
      <c r="F14" s="217" t="str">
        <f ca="1">IF(ISERROR($V14),"",OFFSET('Smelter Look-up'!$E$4,$V14-4,0))</f>
        <v>CID001119</v>
      </c>
      <c r="G14" s="217" t="str">
        <f ca="1">IF(C14=$X$4,"Enter smelter details",IF(ISERROR($V14),"",OFFSET('Smelter Look-up'!$F$4,$V14-4,0)))</f>
        <v>RMI</v>
      </c>
      <c r="H14" s="218">
        <f ca="1">IF(ISERROR($V14),"",OFFSET('Smelter Look-up'!$G$4,$V14-4,0))</f>
        <v>0</v>
      </c>
      <c r="I14" s="219" t="str">
        <f ca="1">IF(ISERROR($V14),"",OFFSET('Smelter Look-up'!$H$4,$V14-4,0))</f>
        <v>Iruma</v>
      </c>
      <c r="J14" s="219" t="str">
        <f ca="1">IF(ISERROR($V14),"",OFFSET('Smelter Look-up'!$I$4,$V14-4,0))</f>
        <v>Saitama</v>
      </c>
      <c r="K14" s="273"/>
      <c r="L14" s="273"/>
      <c r="M14" s="273"/>
      <c r="N14" s="273"/>
      <c r="O14" s="273"/>
      <c r="P14" s="220"/>
      <c r="Q14" s="348" t="s">
        <v>15641</v>
      </c>
      <c r="R14" s="217" t="str">
        <f ca="1">IF(ISERROR($V14),"",OFFSET('Smelter Look-up'!$C$4,$V14-4,0)&amp;"")</f>
        <v>Matsuda Sangyo Co., Ltd.</v>
      </c>
      <c r="S14" s="225" t="str">
        <f t="shared" ca="1" si="0"/>
        <v>JP</v>
      </c>
      <c r="T14" s="225" t="str">
        <f ca="1">IF(B14="","",IF(ISERROR(MATCH($J14,SorP!$B$1:$B$6230,0)),"",INDIRECT("'SorP'!$A$"&amp;MATCH($J14,SorP!$B$1:$B$6230,0))))</f>
        <v>JP-11</v>
      </c>
      <c r="U14" s="241"/>
      <c r="V14" s="275">
        <f>IF(C14="",NA(),MATCH($B14&amp;$C14,'Smelter Look-up'!$J:$J,0))</f>
        <v>150</v>
      </c>
      <c r="W14" s="276"/>
      <c r="X14" s="276">
        <f t="shared" ca="1" si="1"/>
        <v>0</v>
      </c>
      <c r="Y14" s="276"/>
      <c r="Z14" s="276"/>
      <c r="AB14" s="278" t="str">
        <f t="shared" si="2"/>
        <v>GoldMatsuda Sangyo Co., Ltd.</v>
      </c>
    </row>
    <row r="15" spans="1:34" s="277" customFormat="1" ht="76.5">
      <c r="A15" s="216" t="s">
        <v>792</v>
      </c>
      <c r="B15" s="217" t="s">
        <v>1154</v>
      </c>
      <c r="C15" s="221" t="s">
        <v>844</v>
      </c>
      <c r="D15" s="283"/>
      <c r="E15" s="217" t="str">
        <f ca="1">IF(ISERROR($V15),"",OFFSET('Smelter Look-up'!$D$4,$V15-4,0)&amp;"")</f>
        <v>MALAYSIA</v>
      </c>
      <c r="F15" s="217" t="str">
        <f ca="1">IF(ISERROR($V15),"",OFFSET('Smelter Look-up'!$E$4,$V15-4,0))</f>
        <v>CID001105</v>
      </c>
      <c r="G15" s="217" t="str">
        <f ca="1">IF(C15=$X$4,"Enter smelter details",IF(ISERROR($V15),"",OFFSET('Smelter Look-up'!$F$4,$V15-4,0)))</f>
        <v>RMI</v>
      </c>
      <c r="H15" s="218">
        <f ca="1">IF(ISERROR($V15),"",OFFSET('Smelter Look-up'!$G$4,$V15-4,0))</f>
        <v>0</v>
      </c>
      <c r="I15" s="219" t="str">
        <f ca="1">IF(ISERROR($V15),"",OFFSET('Smelter Look-up'!$H$4,$V15-4,0))</f>
        <v>Butterworth</v>
      </c>
      <c r="J15" s="219" t="str">
        <f ca="1">IF(ISERROR($V15),"",OFFSET('Smelter Look-up'!$I$4,$V15-4,0))</f>
        <v>Pulau Pinang</v>
      </c>
      <c r="K15" s="273"/>
      <c r="L15" s="273"/>
      <c r="M15" s="273"/>
      <c r="N15" s="273"/>
      <c r="O15" s="273"/>
      <c r="P15" s="220"/>
      <c r="Q15" s="348" t="s">
        <v>15642</v>
      </c>
      <c r="R15" s="217" t="str">
        <f ca="1">IF(ISERROR($V15),"",OFFSET('Smelter Look-up'!$C$4,$V15-4,0)&amp;"")</f>
        <v>Malaysia Smelting Corporation (MSC)</v>
      </c>
      <c r="S15" s="225" t="str">
        <f t="shared" ca="1" si="0"/>
        <v>MY</v>
      </c>
      <c r="T15" s="225" t="str">
        <f ca="1">IF(B15="","",IF(ISERROR(MATCH($J15,SorP!$B$1:$B$6230,0)),"",INDIRECT("'SorP'!$A$"&amp;MATCH($J15,SorP!$B$1:$B$6230,0))))</f>
        <v>MY-07</v>
      </c>
      <c r="U15" s="241"/>
      <c r="V15" s="275">
        <f>IF(C15="",NA(),MATCH($B15&amp;$C15,'Smelter Look-up'!$J:$J,0))</f>
        <v>414</v>
      </c>
      <c r="W15" s="276"/>
      <c r="X15" s="276">
        <f t="shared" ca="1" si="1"/>
        <v>0</v>
      </c>
      <c r="Y15" s="276"/>
      <c r="Z15" s="276"/>
      <c r="AB15" s="278" t="str">
        <f t="shared" si="2"/>
        <v>TinMalaysia Smelting Corporation (MSC)</v>
      </c>
    </row>
    <row r="16" spans="1:34" s="277" customFormat="1" ht="102">
      <c r="A16" s="216" t="s">
        <v>808</v>
      </c>
      <c r="B16" s="217" t="s">
        <v>1154</v>
      </c>
      <c r="C16" s="221" t="s">
        <v>2273</v>
      </c>
      <c r="D16" s="283"/>
      <c r="E16" s="217" t="str">
        <f ca="1">IF(ISERROR($V16),"",OFFSET('Smelter Look-up'!$D$4,$V16-4,0)&amp;"")</f>
        <v>CHINA</v>
      </c>
      <c r="F16" s="217" t="str">
        <f ca="1">IF(ISERROR($V16),"",OFFSET('Smelter Look-up'!$E$4,$V16-4,0))</f>
        <v>CID002158</v>
      </c>
      <c r="G16" s="217" t="str">
        <f ca="1">IF(C16=$X$4,"Enter smelter details",IF(ISERROR($V16),"",OFFSET('Smelter Look-up'!$F$4,$V16-4,0)))</f>
        <v>RMI</v>
      </c>
      <c r="H16" s="218">
        <f ca="1">IF(ISERROR($V16),"",OFFSET('Smelter Look-up'!$G$4,$V16-4,0))</f>
        <v>0</v>
      </c>
      <c r="I16" s="219" t="str">
        <f ca="1">IF(ISERROR($V16),"",OFFSET('Smelter Look-up'!$H$4,$V16-4,0))</f>
        <v>Gejiu</v>
      </c>
      <c r="J16" s="219" t="str">
        <f ca="1">IF(ISERROR($V16),"",OFFSET('Smelter Look-up'!$I$4,$V16-4,0))</f>
        <v>Yunnan Sheng</v>
      </c>
      <c r="K16" s="273"/>
      <c r="L16" s="273"/>
      <c r="M16" s="273"/>
      <c r="N16" s="273"/>
      <c r="O16" s="273"/>
      <c r="P16" s="220"/>
      <c r="Q16" s="348" t="s">
        <v>15643</v>
      </c>
      <c r="R16" s="217" t="str">
        <f ca="1">IF(ISERROR($V16),"",OFFSET('Smelter Look-up'!$C$4,$V16-4,0)&amp;"")</f>
        <v>Yunnan Chengfeng Non-ferrous Metals Co., Ltd.</v>
      </c>
      <c r="S16" s="225" t="str">
        <f t="shared" ca="1" si="0"/>
        <v>CN</v>
      </c>
      <c r="T16" s="225" t="str">
        <f ca="1">IF(B16="","",IF(ISERROR(MATCH($J16,SorP!$B$1:$B$6230,0)),"",INDIRECT("'SorP'!$A$"&amp;MATCH($J16,SorP!$B$1:$B$6230,0))))</f>
        <v>CN-YN</v>
      </c>
      <c r="U16" s="241"/>
      <c r="V16" s="275">
        <f>IF(C16="",NA(),MATCH($B16&amp;$C16,'Smelter Look-up'!$J:$J,0))</f>
        <v>473</v>
      </c>
      <c r="W16" s="276"/>
      <c r="X16" s="276">
        <f t="shared" ca="1" si="1"/>
        <v>0</v>
      </c>
      <c r="Y16" s="276"/>
      <c r="Z16" s="276"/>
      <c r="AB16" s="278" t="str">
        <f t="shared" si="2"/>
        <v>TinYunnan Chengfeng Non-ferrous Metals Co., Ltd.</v>
      </c>
    </row>
    <row r="17" spans="1:28" s="277" customFormat="1" ht="63.75">
      <c r="A17" s="216" t="s">
        <v>2672</v>
      </c>
      <c r="B17" s="217" t="s">
        <v>1155</v>
      </c>
      <c r="C17" s="221" t="s">
        <v>2245</v>
      </c>
      <c r="D17" s="283"/>
      <c r="E17" s="217" t="str">
        <f ca="1">IF(ISERROR($V17),"",OFFSET('Smelter Look-up'!$D$4,$V17-4,0)&amp;"")</f>
        <v>JAPAN</v>
      </c>
      <c r="F17" s="217" t="str">
        <f ca="1">IF(ISERROR($V17),"",OFFSET('Smelter Look-up'!$E$4,$V17-4,0))</f>
        <v>CID000092</v>
      </c>
      <c r="G17" s="217" t="str">
        <f ca="1">IF(C17=$X$4,"Enter smelter details",IF(ISERROR($V17),"",OFFSET('Smelter Look-up'!$F$4,$V17-4,0)))</f>
        <v>RMI</v>
      </c>
      <c r="H17" s="218">
        <f ca="1">IF(ISERROR($V17),"",OFFSET('Smelter Look-up'!$G$4,$V17-4,0))</f>
        <v>0</v>
      </c>
      <c r="I17" s="219" t="str">
        <f ca="1">IF(ISERROR($V17),"",OFFSET('Smelter Look-up'!$H$4,$V17-4,0))</f>
        <v>Tamura</v>
      </c>
      <c r="J17" s="219" t="str">
        <f ca="1">IF(ISERROR($V17),"",OFFSET('Smelter Look-up'!$I$4,$V17-4,0))</f>
        <v>Fukushima</v>
      </c>
      <c r="K17" s="273"/>
      <c r="L17" s="273"/>
      <c r="M17" s="273"/>
      <c r="N17" s="273"/>
      <c r="O17" s="273"/>
      <c r="P17" s="220"/>
      <c r="Q17" s="348" t="s">
        <v>15644</v>
      </c>
      <c r="R17" s="217" t="str">
        <f ca="1">IF(ISERROR($V17),"",OFFSET('Smelter Look-up'!$C$4,$V17-4,0)&amp;"")</f>
        <v>Asaka Riken Co., Ltd.</v>
      </c>
      <c r="S17" s="225" t="str">
        <f t="shared" ca="1" si="0"/>
        <v>JP</v>
      </c>
      <c r="T17" s="225" t="str">
        <f ca="1">IF(B17="","",IF(ISERROR(MATCH($J17,SorP!$B$1:$B$6230,0)),"",INDIRECT("'SorP'!$A$"&amp;MATCH($J17,SorP!$B$1:$B$6230,0))))</f>
        <v>JP-07</v>
      </c>
      <c r="U17" s="241"/>
      <c r="V17" s="275">
        <f>IF(C17="",NA(),MATCH($B17&amp;$C17,'Smelter Look-up'!$J:$J,0))</f>
        <v>295</v>
      </c>
      <c r="W17" s="276"/>
      <c r="X17" s="276">
        <f t="shared" ca="1" si="1"/>
        <v>0</v>
      </c>
      <c r="Y17" s="276"/>
      <c r="Z17" s="276"/>
      <c r="AB17" s="278" t="str">
        <f t="shared" si="2"/>
        <v>TantalumAsaka Riken Co., Ltd.</v>
      </c>
    </row>
    <row r="18" spans="1:28" s="277" customFormat="1" ht="114.75">
      <c r="A18" s="216" t="s">
        <v>764</v>
      </c>
      <c r="B18" s="217" t="s">
        <v>1155</v>
      </c>
      <c r="C18" s="221" t="s">
        <v>3</v>
      </c>
      <c r="D18" s="283"/>
      <c r="E18" s="217" t="str">
        <f ca="1">IF(ISERROR($V18),"",OFFSET('Smelter Look-up'!$D$4,$V18-4,0)&amp;"")</f>
        <v>CHINA</v>
      </c>
      <c r="F18" s="217" t="str">
        <f ca="1">IF(ISERROR($V18),"",OFFSET('Smelter Look-up'!$E$4,$V18-4,0))</f>
        <v>CID000211</v>
      </c>
      <c r="G18" s="217" t="str">
        <f ca="1">IF(C18=$X$4,"Enter smelter details",IF(ISERROR($V18),"",OFFSET('Smelter Look-up'!$F$4,$V18-4,0)))</f>
        <v>RMI</v>
      </c>
      <c r="H18" s="218">
        <f ca="1">IF(ISERROR($V18),"",OFFSET('Smelter Look-up'!$G$4,$V18-4,0))</f>
        <v>0</v>
      </c>
      <c r="I18" s="219" t="str">
        <f ca="1">IF(ISERROR($V18),"",OFFSET('Smelter Look-up'!$H$4,$V18-4,0))</f>
        <v>Changsha</v>
      </c>
      <c r="J18" s="219" t="str">
        <f ca="1">IF(ISERROR($V18),"",OFFSET('Smelter Look-up'!$I$4,$V18-4,0))</f>
        <v>Hunan Sheng</v>
      </c>
      <c r="K18" s="273"/>
      <c r="L18" s="273"/>
      <c r="M18" s="273"/>
      <c r="N18" s="273"/>
      <c r="O18" s="273"/>
      <c r="P18" s="220"/>
      <c r="Q18" s="348" t="s">
        <v>15645</v>
      </c>
      <c r="R18" s="217" t="str">
        <f ca="1">IF(ISERROR($V18),"",OFFSET('Smelter Look-up'!$C$4,$V18-4,0)&amp;"")</f>
        <v>Changsha South Tantalum Niobium Co., Ltd.</v>
      </c>
      <c r="S18" s="225" t="str">
        <f t="shared" ref="S18:S48" ca="1" si="3">IF(B18="","",IF(ISERROR(MATCH($E18,CL,0)),"Unknown",INDIRECT("'C'!$A$"&amp;MATCH($E18,CL,0)+1)))</f>
        <v>CN</v>
      </c>
      <c r="T18" s="225" t="str">
        <f ca="1">IF(B18="","",IF(ISERROR(MATCH($J18,SorP!$B$1:$B$6230,0)),"",INDIRECT("'SorP'!$A$"&amp;MATCH($J18,SorP!$B$1:$B$6230,0))))</f>
        <v>CN-HN</v>
      </c>
      <c r="U18" s="241"/>
      <c r="V18" s="275">
        <f>IF(C18="",NA(),MATCH($B18&amp;$C18,'Smelter Look-up'!$J:$J,0))</f>
        <v>296</v>
      </c>
      <c r="W18" s="276"/>
      <c r="X18" s="276">
        <f t="shared" ref="X18:X48" ca="1" si="4">IF(AND(C18="Smelter not listed",OR(LEN(D18)=0,LEN(E18)=0)),1,0)</f>
        <v>0</v>
      </c>
      <c r="Y18" s="276"/>
      <c r="Z18" s="276"/>
      <c r="AB18" s="278" t="str">
        <f t="shared" ref="AB18:AB48" si="5">B18&amp;C18</f>
        <v>TantalumChangsha South Tantalum Niobium Co., Ltd.</v>
      </c>
    </row>
    <row r="19" spans="1:28" s="277" customFormat="1" ht="63.75">
      <c r="A19" s="216" t="s">
        <v>1419</v>
      </c>
      <c r="B19" s="217" t="s">
        <v>1155</v>
      </c>
      <c r="C19" s="221" t="s">
        <v>1418</v>
      </c>
      <c r="D19" s="283"/>
      <c r="E19" s="217" t="str">
        <f ca="1">IF(ISERROR($V19),"",OFFSET('Smelter Look-up'!$D$4,$V19-4,0)&amp;"")</f>
        <v>UNITED STATES OF AMERICA</v>
      </c>
      <c r="F19" s="217" t="str">
        <f ca="1">IF(ISERROR($V19),"",OFFSET('Smelter Look-up'!$E$4,$V19-4,0))</f>
        <v>CID002504</v>
      </c>
      <c r="G19" s="217" t="str">
        <f ca="1">IF(C19=$X$4,"Enter smelter details",IF(ISERROR($V19),"",OFFSET('Smelter Look-up'!$F$4,$V19-4,0)))</f>
        <v>RMI</v>
      </c>
      <c r="H19" s="218">
        <f ca="1">IF(ISERROR($V19),"",OFFSET('Smelter Look-up'!$G$4,$V19-4,0))</f>
        <v>0</v>
      </c>
      <c r="I19" s="219" t="str">
        <f ca="1">IF(ISERROR($V19),"",OFFSET('Smelter Look-up'!$H$4,$V19-4,0))</f>
        <v>Gastonia</v>
      </c>
      <c r="J19" s="219" t="str">
        <f ca="1">IF(ISERROR($V19),"",OFFSET('Smelter Look-up'!$I$4,$V19-4,0))</f>
        <v>North Carolina</v>
      </c>
      <c r="K19" s="273"/>
      <c r="L19" s="273"/>
      <c r="M19" s="273"/>
      <c r="N19" s="273"/>
      <c r="O19" s="273"/>
      <c r="P19" s="220"/>
      <c r="Q19" s="348" t="s">
        <v>15646</v>
      </c>
      <c r="R19" s="217" t="str">
        <f ca="1">IF(ISERROR($V19),"",OFFSET('Smelter Look-up'!$C$4,$V19-4,0)&amp;"")</f>
        <v>D Block Metals, LLC</v>
      </c>
      <c r="S19" s="225" t="str">
        <f t="shared" ca="1" si="3"/>
        <v>US</v>
      </c>
      <c r="T19" s="225" t="str">
        <f ca="1">IF(B19="","",IF(ISERROR(MATCH($J19,SorP!$B$1:$B$6230,0)),"",INDIRECT("'SorP'!$A$"&amp;MATCH($J19,SorP!$B$1:$B$6230,0))))</f>
        <v>US-NC</v>
      </c>
      <c r="U19" s="241"/>
      <c r="V19" s="275">
        <f>IF(C19="",NA(),MATCH($B19&amp;$C19,'Smelter Look-up'!$J:$J,0))</f>
        <v>299</v>
      </c>
      <c r="W19" s="276"/>
      <c r="X19" s="276">
        <f t="shared" ca="1" si="4"/>
        <v>0</v>
      </c>
      <c r="Y19" s="276"/>
      <c r="Z19" s="276"/>
      <c r="AB19" s="278" t="str">
        <f t="shared" si="5"/>
        <v>TantalumD Block Metals, LLC</v>
      </c>
    </row>
    <row r="20" spans="1:28" s="277" customFormat="1" ht="38.25">
      <c r="A20" s="216" t="s">
        <v>765</v>
      </c>
      <c r="B20" s="217" t="s">
        <v>1155</v>
      </c>
      <c r="C20" s="221" t="s">
        <v>1141</v>
      </c>
      <c r="D20" s="283"/>
      <c r="E20" s="217" t="str">
        <f ca="1">IF(ISERROR($V20),"",OFFSET('Smelter Look-up'!$D$4,$V20-4,0)&amp;"")</f>
        <v>UNITED STATES OF AMERICA</v>
      </c>
      <c r="F20" s="217" t="str">
        <f ca="1">IF(ISERROR($V20),"",OFFSET('Smelter Look-up'!$E$4,$V20-4,0))</f>
        <v>CID000456</v>
      </c>
      <c r="G20" s="217" t="str">
        <f ca="1">IF(C20=$X$4,"Enter smelter details",IF(ISERROR($V20),"",OFFSET('Smelter Look-up'!$F$4,$V20-4,0)))</f>
        <v>RMI</v>
      </c>
      <c r="H20" s="218">
        <f ca="1">IF(ISERROR($V20),"",OFFSET('Smelter Look-up'!$G$4,$V20-4,0))</f>
        <v>0</v>
      </c>
      <c r="I20" s="219" t="str">
        <f ca="1">IF(ISERROR($V20),"",OFFSET('Smelter Look-up'!$H$4,$V20-4,0))</f>
        <v>Pompano Beach</v>
      </c>
      <c r="J20" s="219" t="str">
        <f ca="1">IF(ISERROR($V20),"",OFFSET('Smelter Look-up'!$I$4,$V20-4,0))</f>
        <v>Florida</v>
      </c>
      <c r="K20" s="273"/>
      <c r="L20" s="273"/>
      <c r="M20" s="273"/>
      <c r="N20" s="273"/>
      <c r="O20" s="273"/>
      <c r="P20" s="220"/>
      <c r="Q20" s="348" t="s">
        <v>15647</v>
      </c>
      <c r="R20" s="217" t="str">
        <f ca="1">IF(ISERROR($V20),"",OFFSET('Smelter Look-up'!$C$4,$V20-4,0)&amp;"")</f>
        <v>Exotech Inc.</v>
      </c>
      <c r="S20" s="225" t="str">
        <f t="shared" ca="1" si="3"/>
        <v>US</v>
      </c>
      <c r="T20" s="225" t="str">
        <f ca="1">IF(B20="","",IF(ISERROR(MATCH($J20,SorP!$B$1:$B$6230,0)),"",INDIRECT("'SorP'!$A$"&amp;MATCH($J20,SorP!$B$1:$B$6230,0))))</f>
        <v>US-FL</v>
      </c>
      <c r="U20" s="241"/>
      <c r="V20" s="275">
        <f>IF(C20="",NA(),MATCH($B20&amp;$C20,'Smelter Look-up'!$J:$J,0))</f>
        <v>300</v>
      </c>
      <c r="W20" s="276"/>
      <c r="X20" s="276">
        <f t="shared" ca="1" si="4"/>
        <v>0</v>
      </c>
      <c r="Y20" s="276"/>
      <c r="Z20" s="276"/>
      <c r="AB20" s="278" t="str">
        <f t="shared" si="5"/>
        <v>TantalumExotech Inc.</v>
      </c>
    </row>
    <row r="21" spans="1:28" s="277" customFormat="1" ht="63.75">
      <c r="A21" s="216" t="s">
        <v>766</v>
      </c>
      <c r="B21" s="217" t="s">
        <v>1155</v>
      </c>
      <c r="C21" s="221" t="s">
        <v>47</v>
      </c>
      <c r="D21" s="283"/>
      <c r="E21" s="217" t="str">
        <f ca="1">IF(ISERROR($V21),"",OFFSET('Smelter Look-up'!$D$4,$V21-4,0)&amp;"")</f>
        <v>CHINA</v>
      </c>
      <c r="F21" s="217" t="str">
        <f ca="1">IF(ISERROR($V21),"",OFFSET('Smelter Look-up'!$E$4,$V21-4,0))</f>
        <v>CID000460</v>
      </c>
      <c r="G21" s="217" t="str">
        <f ca="1">IF(C21=$X$4,"Enter smelter details",IF(ISERROR($V21),"",OFFSET('Smelter Look-up'!$F$4,$V21-4,0)))</f>
        <v>RMI</v>
      </c>
      <c r="H21" s="218">
        <f ca="1">IF(ISERROR($V21),"",OFFSET('Smelter Look-up'!$G$4,$V21-4,0))</f>
        <v>0</v>
      </c>
      <c r="I21" s="219" t="str">
        <f ca="1">IF(ISERROR($V21),"",OFFSET('Smelter Look-up'!$H$4,$V21-4,0))</f>
        <v>Jiangmen</v>
      </c>
      <c r="J21" s="219" t="str">
        <f ca="1">IF(ISERROR($V21),"",OFFSET('Smelter Look-up'!$I$4,$V21-4,0))</f>
        <v>Guangdong Sheng</v>
      </c>
      <c r="K21" s="273"/>
      <c r="L21" s="273"/>
      <c r="M21" s="273"/>
      <c r="N21" s="273"/>
      <c r="O21" s="273"/>
      <c r="P21" s="220"/>
      <c r="Q21" s="348" t="s">
        <v>15648</v>
      </c>
      <c r="R21" s="217" t="str">
        <f ca="1">IF(ISERROR($V21),"",OFFSET('Smelter Look-up'!$C$4,$V21-4,0)&amp;"")</f>
        <v>F&amp;X Electro-Materials Ltd.</v>
      </c>
      <c r="S21" s="225" t="str">
        <f t="shared" ca="1" si="3"/>
        <v>CN</v>
      </c>
      <c r="T21" s="225" t="str">
        <f ca="1">IF(B21="","",IF(ISERROR(MATCH($J21,SorP!$B$1:$B$6230,0)),"",INDIRECT("'SorP'!$A$"&amp;MATCH($J21,SorP!$B$1:$B$6230,0))))</f>
        <v>CN-GD</v>
      </c>
      <c r="U21" s="241"/>
      <c r="V21" s="275">
        <f>IF(C21="",NA(),MATCH($B21&amp;$C21,'Smelter Look-up'!$J:$J,0))</f>
        <v>302</v>
      </c>
      <c r="W21" s="276"/>
      <c r="X21" s="276">
        <f t="shared" ca="1" si="4"/>
        <v>0</v>
      </c>
      <c r="Y21" s="276"/>
      <c r="Z21" s="276"/>
      <c r="AB21" s="278" t="str">
        <f t="shared" si="5"/>
        <v>TantalumF&amp;X Electro-Materials Ltd.</v>
      </c>
    </row>
    <row r="22" spans="1:28" s="277" customFormat="1" ht="76.5">
      <c r="A22" s="216" t="s">
        <v>1420</v>
      </c>
      <c r="B22" s="217" t="s">
        <v>1155</v>
      </c>
      <c r="C22" s="221" t="s">
        <v>2275</v>
      </c>
      <c r="D22" s="283"/>
      <c r="E22" s="217" t="str">
        <f ca="1">IF(ISERROR($V22),"",OFFSET('Smelter Look-up'!$D$4,$V22-4,0)&amp;"")</f>
        <v>CHINA</v>
      </c>
      <c r="F22" s="217" t="str">
        <f ca="1">IF(ISERROR($V22),"",OFFSET('Smelter Look-up'!$E$4,$V22-4,0))</f>
        <v>CID002505</v>
      </c>
      <c r="G22" s="217" t="str">
        <f ca="1">IF(C22=$X$4,"Enter smelter details",IF(ISERROR($V22),"",OFFSET('Smelter Look-up'!$F$4,$V22-4,0)))</f>
        <v>RMI</v>
      </c>
      <c r="H22" s="218">
        <f ca="1">IF(ISERROR($V22),"",OFFSET('Smelter Look-up'!$G$4,$V22-4,0))</f>
        <v>0</v>
      </c>
      <c r="I22" s="219" t="str">
        <f ca="1">IF(ISERROR($V22),"",OFFSET('Smelter Look-up'!$H$4,$V22-4,0))</f>
        <v>Zhuzhou</v>
      </c>
      <c r="J22" s="219" t="str">
        <f ca="1">IF(ISERROR($V22),"",OFFSET('Smelter Look-up'!$I$4,$V22-4,0))</f>
        <v>Hunan Sheng</v>
      </c>
      <c r="K22" s="273"/>
      <c r="L22" s="273"/>
      <c r="M22" s="273"/>
      <c r="N22" s="273"/>
      <c r="O22" s="273"/>
      <c r="P22" s="220"/>
      <c r="Q22" s="348" t="s">
        <v>15644</v>
      </c>
      <c r="R22" s="217" t="str">
        <f ca="1">IF(ISERROR($V22),"",OFFSET('Smelter Look-up'!$C$4,$V22-4,0)&amp;"")</f>
        <v>FIR Metals &amp; Resource Ltd.</v>
      </c>
      <c r="S22" s="225" t="str">
        <f t="shared" ca="1" si="3"/>
        <v>CN</v>
      </c>
      <c r="T22" s="225" t="str">
        <f ca="1">IF(B22="","",IF(ISERROR(MATCH($J22,SorP!$B$1:$B$6230,0)),"",INDIRECT("'SorP'!$A$"&amp;MATCH($J22,SorP!$B$1:$B$6230,0))))</f>
        <v>CN-HN</v>
      </c>
      <c r="U22" s="241"/>
      <c r="V22" s="275">
        <f>IF(C22="",NA(),MATCH($B22&amp;$C22,'Smelter Look-up'!$J:$J,0))</f>
        <v>303</v>
      </c>
      <c r="W22" s="276"/>
      <c r="X22" s="276">
        <f t="shared" ca="1" si="4"/>
        <v>0</v>
      </c>
      <c r="Y22" s="276"/>
      <c r="Z22" s="276"/>
      <c r="AB22" s="278" t="str">
        <f t="shared" si="5"/>
        <v>TantalumFIR Metals &amp; Resource Ltd.</v>
      </c>
    </row>
    <row r="23" spans="1:28" s="277" customFormat="1" ht="76.5">
      <c r="A23" s="216" t="s">
        <v>1435</v>
      </c>
      <c r="B23" s="217" t="s">
        <v>1155</v>
      </c>
      <c r="C23" s="221" t="s">
        <v>1434</v>
      </c>
      <c r="D23" s="283"/>
      <c r="E23" s="217" t="str">
        <f ca="1">IF(ISERROR($V23),"",OFFSET('Smelter Look-up'!$D$4,$V23-4,0)&amp;"")</f>
        <v>JAPAN</v>
      </c>
      <c r="F23" s="217" t="str">
        <f ca="1">IF(ISERROR($V23),"",OFFSET('Smelter Look-up'!$E$4,$V23-4,0))</f>
        <v>CID002558</v>
      </c>
      <c r="G23" s="217" t="str">
        <f ca="1">IF(C23=$X$4,"Enter smelter details",IF(ISERROR($V23),"",OFFSET('Smelter Look-up'!$F$4,$V23-4,0)))</f>
        <v>RMI</v>
      </c>
      <c r="H23" s="218">
        <f ca="1">IF(ISERROR($V23),"",OFFSET('Smelter Look-up'!$G$4,$V23-4,0))</f>
        <v>0</v>
      </c>
      <c r="I23" s="219" t="str">
        <f ca="1">IF(ISERROR($V23),"",OFFSET('Smelter Look-up'!$H$4,$V23-4,0))</f>
        <v>Aizuwakamatsu</v>
      </c>
      <c r="J23" s="219" t="str">
        <f ca="1">IF(ISERROR($V23),"",OFFSET('Smelter Look-up'!$I$4,$V23-4,0))</f>
        <v>Fukushima</v>
      </c>
      <c r="K23" s="273"/>
      <c r="L23" s="273"/>
      <c r="M23" s="273"/>
      <c r="N23" s="273"/>
      <c r="O23" s="273"/>
      <c r="P23" s="220"/>
      <c r="Q23" s="348" t="s">
        <v>15649</v>
      </c>
      <c r="R23" s="217" t="str">
        <f ca="1">IF(ISERROR($V23),"",OFFSET('Smelter Look-up'!$C$4,$V23-4,0)&amp;"")</f>
        <v>Global Advanced Metals Aizu</v>
      </c>
      <c r="S23" s="225" t="str">
        <f t="shared" ca="1" si="3"/>
        <v>JP</v>
      </c>
      <c r="T23" s="225" t="str">
        <f ca="1">IF(B23="","",IF(ISERROR(MATCH($J23,SorP!$B$1:$B$6230,0)),"",INDIRECT("'SorP'!$A$"&amp;MATCH($J23,SorP!$B$1:$B$6230,0))))</f>
        <v>JP-07</v>
      </c>
      <c r="U23" s="241"/>
      <c r="V23" s="275">
        <f>IF(C23="",NA(),MATCH($B23&amp;$C23,'Smelter Look-up'!$J:$J,0))</f>
        <v>304</v>
      </c>
      <c r="W23" s="276"/>
      <c r="X23" s="276">
        <f t="shared" ca="1" si="4"/>
        <v>0</v>
      </c>
      <c r="Y23" s="276"/>
      <c r="Z23" s="276"/>
      <c r="AB23" s="278" t="str">
        <f t="shared" si="5"/>
        <v>TantalumGlobal Advanced Metals Aizu</v>
      </c>
    </row>
    <row r="24" spans="1:28" s="277" customFormat="1" ht="89.25">
      <c r="A24" s="216" t="s">
        <v>1437</v>
      </c>
      <c r="B24" s="217" t="s">
        <v>1155</v>
      </c>
      <c r="C24" s="221" t="s">
        <v>1436</v>
      </c>
      <c r="D24" s="283"/>
      <c r="E24" s="217" t="str">
        <f ca="1">IF(ISERROR($V24),"",OFFSET('Smelter Look-up'!$D$4,$V24-4,0)&amp;"")</f>
        <v>UNITED STATES OF AMERICA</v>
      </c>
      <c r="F24" s="217" t="str">
        <f ca="1">IF(ISERROR($V24),"",OFFSET('Smelter Look-up'!$E$4,$V24-4,0))</f>
        <v>CID002557</v>
      </c>
      <c r="G24" s="217" t="str">
        <f ca="1">IF(C24=$X$4,"Enter smelter details",IF(ISERROR($V24),"",OFFSET('Smelter Look-up'!$F$4,$V24-4,0)))</f>
        <v>RMI</v>
      </c>
      <c r="H24" s="218">
        <f ca="1">IF(ISERROR($V24),"",OFFSET('Smelter Look-up'!$G$4,$V24-4,0))</f>
        <v>0</v>
      </c>
      <c r="I24" s="219" t="str">
        <f ca="1">IF(ISERROR($V24),"",OFFSET('Smelter Look-up'!$H$4,$V24-4,0))</f>
        <v>Boyertown</v>
      </c>
      <c r="J24" s="219" t="str">
        <f ca="1">IF(ISERROR($V24),"",OFFSET('Smelter Look-up'!$I$4,$V24-4,0))</f>
        <v>Pennsylvania</v>
      </c>
      <c r="K24" s="273"/>
      <c r="L24" s="273"/>
      <c r="M24" s="273"/>
      <c r="N24" s="273"/>
      <c r="O24" s="273"/>
      <c r="P24" s="220"/>
      <c r="Q24" s="348" t="s">
        <v>15649</v>
      </c>
      <c r="R24" s="217" t="str">
        <f ca="1">IF(ISERROR($V24),"",OFFSET('Smelter Look-up'!$C$4,$V24-4,0)&amp;"")</f>
        <v>Global Advanced Metals Boyertown</v>
      </c>
      <c r="S24" s="225" t="str">
        <f t="shared" ca="1" si="3"/>
        <v>US</v>
      </c>
      <c r="T24" s="225" t="str">
        <f ca="1">IF(B24="","",IF(ISERROR(MATCH($J24,SorP!$B$1:$B$6230,0)),"",INDIRECT("'SorP'!$A$"&amp;MATCH($J24,SorP!$B$1:$B$6230,0))))</f>
        <v>US-PA</v>
      </c>
      <c r="U24" s="241"/>
      <c r="V24" s="275">
        <f>IF(C24="",NA(),MATCH($B24&amp;$C24,'Smelter Look-up'!$J:$J,0))</f>
        <v>305</v>
      </c>
      <c r="W24" s="276"/>
      <c r="X24" s="276">
        <f t="shared" ca="1" si="4"/>
        <v>0</v>
      </c>
      <c r="Y24" s="276"/>
      <c r="Z24" s="276"/>
      <c r="AB24" s="278" t="str">
        <f t="shared" si="5"/>
        <v>TantalumGlobal Advanced Metals Boyertown</v>
      </c>
    </row>
    <row r="25" spans="1:28" s="277" customFormat="1" ht="102">
      <c r="A25" s="216" t="s">
        <v>768</v>
      </c>
      <c r="B25" s="217" t="s">
        <v>1155</v>
      </c>
      <c r="C25" s="221" t="s">
        <v>767</v>
      </c>
      <c r="D25" s="283"/>
      <c r="E25" s="217" t="str">
        <f ca="1">IF(ISERROR($V25),"",OFFSET('Smelter Look-up'!$D$4,$V25-4,0)&amp;"")</f>
        <v>CHINA</v>
      </c>
      <c r="F25" s="217" t="str">
        <f ca="1">IF(ISERROR($V25),"",OFFSET('Smelter Look-up'!$E$4,$V25-4,0))</f>
        <v>CID000616</v>
      </c>
      <c r="G25" s="217" t="str">
        <f ca="1">IF(C25=$X$4,"Enter smelter details",IF(ISERROR($V25),"",OFFSET('Smelter Look-up'!$F$4,$V25-4,0)))</f>
        <v>RMI</v>
      </c>
      <c r="H25" s="218">
        <f ca="1">IF(ISERROR($V25),"",OFFSET('Smelter Look-up'!$G$4,$V25-4,0))</f>
        <v>0</v>
      </c>
      <c r="I25" s="219" t="str">
        <f ca="1">IF(ISERROR($V25),"",OFFSET('Smelter Look-up'!$H$4,$V25-4,0))</f>
        <v>Yingde</v>
      </c>
      <c r="J25" s="219" t="str">
        <f ca="1">IF(ISERROR($V25),"",OFFSET('Smelter Look-up'!$I$4,$V25-4,0))</f>
        <v>Guangdong Sheng</v>
      </c>
      <c r="K25" s="273"/>
      <c r="L25" s="273"/>
      <c r="M25" s="273"/>
      <c r="N25" s="273"/>
      <c r="O25" s="273"/>
      <c r="P25" s="220"/>
      <c r="Q25" s="348" t="s">
        <v>15649</v>
      </c>
      <c r="R25" s="217" t="str">
        <f ca="1">IF(ISERROR($V25),"",OFFSET('Smelter Look-up'!$C$4,$V25-4,0)&amp;"")</f>
        <v>Guangdong Zhiyuan New Material Co., Ltd.</v>
      </c>
      <c r="S25" s="225" t="str">
        <f t="shared" ca="1" si="3"/>
        <v>CN</v>
      </c>
      <c r="T25" s="225" t="str">
        <f ca="1">IF(B25="","",IF(ISERROR(MATCH($J25,SorP!$B$1:$B$6230,0)),"",INDIRECT("'SorP'!$A$"&amp;MATCH($J25,SorP!$B$1:$B$6230,0))))</f>
        <v>CN-GD</v>
      </c>
      <c r="U25" s="241"/>
      <c r="V25" s="275">
        <f>IF(C25="",NA(),MATCH($B25&amp;$C25,'Smelter Look-up'!$J:$J,0))</f>
        <v>306</v>
      </c>
      <c r="W25" s="276"/>
      <c r="X25" s="276">
        <f t="shared" ca="1" si="4"/>
        <v>0</v>
      </c>
      <c r="Y25" s="276"/>
      <c r="Z25" s="276"/>
      <c r="AB25" s="278" t="str">
        <f t="shared" si="5"/>
        <v>TantalumGuangdong Zhiyuan New Material Co., Ltd.</v>
      </c>
    </row>
    <row r="26" spans="1:28" s="277" customFormat="1" ht="63.75">
      <c r="A26" s="216" t="s">
        <v>1439</v>
      </c>
      <c r="B26" s="217" t="s">
        <v>1155</v>
      </c>
      <c r="C26" s="221" t="s">
        <v>1438</v>
      </c>
      <c r="D26" s="283"/>
      <c r="E26" s="217" t="str">
        <f ca="1">IF(ISERROR($V26),"",OFFSET('Smelter Look-up'!$D$4,$V26-4,0)&amp;"")</f>
        <v>THAILAND</v>
      </c>
      <c r="F26" s="217" t="str">
        <f ca="1">IF(ISERROR($V26),"",OFFSET('Smelter Look-up'!$E$4,$V26-4,0))</f>
        <v>CID002544</v>
      </c>
      <c r="G26" s="217" t="str">
        <f ca="1">IF(C26=$X$4,"Enter smelter details",IF(ISERROR($V26),"",OFFSET('Smelter Look-up'!$F$4,$V26-4,0)))</f>
        <v>RMI</v>
      </c>
      <c r="H26" s="218">
        <f ca="1">IF(ISERROR($V26),"",OFFSET('Smelter Look-up'!$G$4,$V26-4,0))</f>
        <v>0</v>
      </c>
      <c r="I26" s="219" t="str">
        <f ca="1">IF(ISERROR($V26),"",OFFSET('Smelter Look-up'!$H$4,$V26-4,0))</f>
        <v>Map Ta Phut</v>
      </c>
      <c r="J26" s="219" t="str">
        <f ca="1">IF(ISERROR($V26),"",OFFSET('Smelter Look-up'!$I$4,$V26-4,0))</f>
        <v>Rayong</v>
      </c>
      <c r="K26" s="273"/>
      <c r="L26" s="273"/>
      <c r="M26" s="273"/>
      <c r="N26" s="273"/>
      <c r="O26" s="273"/>
      <c r="P26" s="220"/>
      <c r="Q26" s="348" t="s">
        <v>15650</v>
      </c>
      <c r="R26" s="217" t="str">
        <f ca="1">IF(ISERROR($V26),"",OFFSET('Smelter Look-up'!$C$4,$V26-4,0)&amp;"")</f>
        <v>H.C. Starck Co., Ltd.</v>
      </c>
      <c r="S26" s="225" t="str">
        <f t="shared" ca="1" si="3"/>
        <v>TH</v>
      </c>
      <c r="T26" s="225" t="str">
        <f ca="1">IF(B26="","",IF(ISERROR(MATCH($J26,SorP!$B$1:$B$6230,0)),"",INDIRECT("'SorP'!$A$"&amp;MATCH($J26,SorP!$B$1:$B$6230,0))))</f>
        <v>TH-21</v>
      </c>
      <c r="U26" s="241"/>
      <c r="V26" s="275">
        <f>IF(C26="",NA(),MATCH($B26&amp;$C26,'Smelter Look-up'!$J:$J,0))</f>
        <v>307</v>
      </c>
      <c r="W26" s="276"/>
      <c r="X26" s="276">
        <f t="shared" ca="1" si="4"/>
        <v>0</v>
      </c>
      <c r="Y26" s="276"/>
      <c r="Z26" s="276"/>
      <c r="AB26" s="278" t="str">
        <f t="shared" si="5"/>
        <v>TantalumH.C. Starck Co., Ltd.</v>
      </c>
    </row>
    <row r="27" spans="1:28" s="277" customFormat="1" ht="63.75">
      <c r="A27" s="216" t="s">
        <v>1442</v>
      </c>
      <c r="B27" s="217" t="s">
        <v>1155</v>
      </c>
      <c r="C27" s="221" t="s">
        <v>1441</v>
      </c>
      <c r="D27" s="283"/>
      <c r="E27" s="217" t="str">
        <f ca="1">IF(ISERROR($V27),"",OFFSET('Smelter Look-up'!$D$4,$V27-4,0)&amp;"")</f>
        <v>GERMANY</v>
      </c>
      <c r="F27" s="217" t="str">
        <f ca="1">IF(ISERROR($V27),"",OFFSET('Smelter Look-up'!$E$4,$V27-4,0))</f>
        <v>CID002547</v>
      </c>
      <c r="G27" s="217" t="str">
        <f ca="1">IF(C27=$X$4,"Enter smelter details",IF(ISERROR($V27),"",OFFSET('Smelter Look-up'!$F$4,$V27-4,0)))</f>
        <v>RMI</v>
      </c>
      <c r="H27" s="218">
        <f ca="1">IF(ISERROR($V27),"",OFFSET('Smelter Look-up'!$G$4,$V27-4,0))</f>
        <v>0</v>
      </c>
      <c r="I27" s="219" t="str">
        <f ca="1">IF(ISERROR($V27),"",OFFSET('Smelter Look-up'!$H$4,$V27-4,0))</f>
        <v>Hermsdorf</v>
      </c>
      <c r="J27" s="219" t="str">
        <f ca="1">IF(ISERROR($V27),"",OFFSET('Smelter Look-up'!$I$4,$V27-4,0))</f>
        <v>Thüringen</v>
      </c>
      <c r="K27" s="273"/>
      <c r="L27" s="273"/>
      <c r="M27" s="273"/>
      <c r="N27" s="273"/>
      <c r="O27" s="273"/>
      <c r="P27" s="220"/>
      <c r="Q27" s="348" t="s">
        <v>15649</v>
      </c>
      <c r="R27" s="217" t="str">
        <f ca="1">IF(ISERROR($V27),"",OFFSET('Smelter Look-up'!$C$4,$V27-4,0)&amp;"")</f>
        <v>H.C. Starck Hermsdorf GmbH</v>
      </c>
      <c r="S27" s="225" t="str">
        <f t="shared" ca="1" si="3"/>
        <v>DE</v>
      </c>
      <c r="T27" s="225" t="str">
        <f ca="1">IF(B27="","",IF(ISERROR(MATCH($J27,SorP!$B$1:$B$6230,0)),"",INDIRECT("'SorP'!$A$"&amp;MATCH($J27,SorP!$B$1:$B$6230,0))))</f>
        <v>DE-TH</v>
      </c>
      <c r="U27" s="241"/>
      <c r="V27" s="275">
        <f>IF(C27="",NA(),MATCH($B27&amp;$C27,'Smelter Look-up'!$J:$J,0))</f>
        <v>308</v>
      </c>
      <c r="W27" s="276"/>
      <c r="X27" s="276">
        <f t="shared" ca="1" si="4"/>
        <v>0</v>
      </c>
      <c r="Y27" s="276"/>
      <c r="Z27" s="276"/>
      <c r="AB27" s="278" t="str">
        <f t="shared" si="5"/>
        <v>TantalumH.C. Starck Hermsdorf GmbH</v>
      </c>
    </row>
    <row r="28" spans="1:28" s="277" customFormat="1" ht="51">
      <c r="A28" s="216" t="s">
        <v>1444</v>
      </c>
      <c r="B28" s="217" t="s">
        <v>1155</v>
      </c>
      <c r="C28" s="221" t="s">
        <v>1443</v>
      </c>
      <c r="D28" s="283"/>
      <c r="E28" s="217" t="str">
        <f ca="1">IF(ISERROR($V28),"",OFFSET('Smelter Look-up'!$D$4,$V28-4,0)&amp;"")</f>
        <v>UNITED STATES OF AMERICA</v>
      </c>
      <c r="F28" s="217" t="str">
        <f ca="1">IF(ISERROR($V28),"",OFFSET('Smelter Look-up'!$E$4,$V28-4,0))</f>
        <v>CID002548</v>
      </c>
      <c r="G28" s="217" t="str">
        <f ca="1">IF(C28=$X$4,"Enter smelter details",IF(ISERROR($V28),"",OFFSET('Smelter Look-up'!$F$4,$V28-4,0)))</f>
        <v>RMI</v>
      </c>
      <c r="H28" s="218">
        <f ca="1">IF(ISERROR($V28),"",OFFSET('Smelter Look-up'!$G$4,$V28-4,0))</f>
        <v>0</v>
      </c>
      <c r="I28" s="219" t="str">
        <f ca="1">IF(ISERROR($V28),"",OFFSET('Smelter Look-up'!$H$4,$V28-4,0))</f>
        <v>Newton</v>
      </c>
      <c r="J28" s="219" t="str">
        <f ca="1">IF(ISERROR($V28),"",OFFSET('Smelter Look-up'!$I$4,$V28-4,0))</f>
        <v>Massachusetts</v>
      </c>
      <c r="K28" s="273"/>
      <c r="L28" s="273"/>
      <c r="M28" s="273"/>
      <c r="N28" s="273"/>
      <c r="O28" s="273"/>
      <c r="P28" s="220"/>
      <c r="Q28" s="348" t="s">
        <v>15649</v>
      </c>
      <c r="R28" s="217" t="str">
        <f ca="1">IF(ISERROR($V28),"",OFFSET('Smelter Look-up'!$C$4,$V28-4,0)&amp;"")</f>
        <v>H.C. Starck Inc.</v>
      </c>
      <c r="S28" s="225" t="str">
        <f t="shared" ca="1" si="3"/>
        <v>US</v>
      </c>
      <c r="T28" s="225" t="str">
        <f ca="1">IF(B28="","",IF(ISERROR(MATCH($J28,SorP!$B$1:$B$6230,0)),"",INDIRECT("'SorP'!$A$"&amp;MATCH($J28,SorP!$B$1:$B$6230,0))))</f>
        <v>US-MA</v>
      </c>
      <c r="U28" s="241"/>
      <c r="V28" s="275">
        <f>IF(C28="",NA(),MATCH($B28&amp;$C28,'Smelter Look-up'!$J:$J,0))</f>
        <v>309</v>
      </c>
      <c r="W28" s="276"/>
      <c r="X28" s="276">
        <f t="shared" ca="1" si="4"/>
        <v>0</v>
      </c>
      <c r="Y28" s="276"/>
      <c r="Z28" s="276"/>
      <c r="AB28" s="278" t="str">
        <f t="shared" si="5"/>
        <v>TantalumH.C. Starck Inc.</v>
      </c>
    </row>
    <row r="29" spans="1:28" s="277" customFormat="1" ht="51">
      <c r="A29" s="216" t="s">
        <v>1446</v>
      </c>
      <c r="B29" s="217" t="s">
        <v>1155</v>
      </c>
      <c r="C29" s="221" t="s">
        <v>1445</v>
      </c>
      <c r="D29" s="283"/>
      <c r="E29" s="217" t="str">
        <f ca="1">IF(ISERROR($V29),"",OFFSET('Smelter Look-up'!$D$4,$V29-4,0)&amp;"")</f>
        <v>JAPAN</v>
      </c>
      <c r="F29" s="217" t="str">
        <f ca="1">IF(ISERROR($V29),"",OFFSET('Smelter Look-up'!$E$4,$V29-4,0))</f>
        <v>CID002549</v>
      </c>
      <c r="G29" s="217" t="str">
        <f ca="1">IF(C29=$X$4,"Enter smelter details",IF(ISERROR($V29),"",OFFSET('Smelter Look-up'!$F$4,$V29-4,0)))</f>
        <v>RMI</v>
      </c>
      <c r="H29" s="218">
        <f ca="1">IF(ISERROR($V29),"",OFFSET('Smelter Look-up'!$G$4,$V29-4,0))</f>
        <v>0</v>
      </c>
      <c r="I29" s="219" t="str">
        <f ca="1">IF(ISERROR($V29),"",OFFSET('Smelter Look-up'!$H$4,$V29-4,0))</f>
        <v>Mito</v>
      </c>
      <c r="J29" s="219" t="str">
        <f ca="1">IF(ISERROR($V29),"",OFFSET('Smelter Look-up'!$I$4,$V29-4,0))</f>
        <v>Ibaraki</v>
      </c>
      <c r="K29" s="273"/>
      <c r="L29" s="273"/>
      <c r="M29" s="273"/>
      <c r="N29" s="273"/>
      <c r="O29" s="273"/>
      <c r="P29" s="220"/>
      <c r="Q29" s="348" t="s">
        <v>15649</v>
      </c>
      <c r="R29" s="217" t="str">
        <f ca="1">IF(ISERROR($V29),"",OFFSET('Smelter Look-up'!$C$4,$V29-4,0)&amp;"")</f>
        <v>H.C. Starck Ltd.</v>
      </c>
      <c r="S29" s="225" t="str">
        <f t="shared" ca="1" si="3"/>
        <v>JP</v>
      </c>
      <c r="T29" s="225" t="str">
        <f ca="1">IF(B29="","",IF(ISERROR(MATCH($J29,SorP!$B$1:$B$6230,0)),"",INDIRECT("'SorP'!$A$"&amp;MATCH($J29,SorP!$B$1:$B$6230,0))))</f>
        <v>JP-08</v>
      </c>
      <c r="U29" s="241"/>
      <c r="V29" s="275">
        <f>IF(C29="",NA(),MATCH($B29&amp;$C29,'Smelter Look-up'!$J:$J,0))</f>
        <v>310</v>
      </c>
      <c r="W29" s="276"/>
      <c r="X29" s="276">
        <f t="shared" ca="1" si="4"/>
        <v>0</v>
      </c>
      <c r="Y29" s="276"/>
      <c r="Z29" s="276"/>
      <c r="AB29" s="278" t="str">
        <f t="shared" si="5"/>
        <v>TantalumH.C. Starck Ltd.</v>
      </c>
    </row>
    <row r="30" spans="1:28" s="277" customFormat="1" ht="76.5">
      <c r="A30" s="216" t="s">
        <v>1447</v>
      </c>
      <c r="B30" s="217" t="s">
        <v>1155</v>
      </c>
      <c r="C30" s="221" t="s">
        <v>2461</v>
      </c>
      <c r="D30" s="283"/>
      <c r="E30" s="217" t="str">
        <f ca="1">IF(ISERROR($V30),"",OFFSET('Smelter Look-up'!$D$4,$V30-4,0)&amp;"")</f>
        <v>GERMANY</v>
      </c>
      <c r="F30" s="217" t="str">
        <f ca="1">IF(ISERROR($V30),"",OFFSET('Smelter Look-up'!$E$4,$V30-4,0))</f>
        <v>CID002550</v>
      </c>
      <c r="G30" s="217" t="str">
        <f ca="1">IF(C30=$X$4,"Enter smelter details",IF(ISERROR($V30),"",OFFSET('Smelter Look-up'!$F$4,$V30-4,0)))</f>
        <v>RMI</v>
      </c>
      <c r="H30" s="218">
        <f ca="1">IF(ISERROR($V30),"",OFFSET('Smelter Look-up'!$G$4,$V30-4,0))</f>
        <v>0</v>
      </c>
      <c r="I30" s="219" t="str">
        <f ca="1">IF(ISERROR($V30),"",OFFSET('Smelter Look-up'!$H$4,$V30-4,0))</f>
        <v>Laufenburg</v>
      </c>
      <c r="J30" s="219" t="str">
        <f ca="1">IF(ISERROR($V30),"",OFFSET('Smelter Look-up'!$I$4,$V30-4,0))</f>
        <v>Baden-Württemberg</v>
      </c>
      <c r="K30" s="273"/>
      <c r="L30" s="273"/>
      <c r="M30" s="273"/>
      <c r="N30" s="273"/>
      <c r="O30" s="273"/>
      <c r="P30" s="220"/>
      <c r="Q30" s="348" t="s">
        <v>15649</v>
      </c>
      <c r="R30" s="217" t="str">
        <f ca="1">IF(ISERROR($V30),"",OFFSET('Smelter Look-up'!$C$4,$V30-4,0)&amp;"")</f>
        <v>H.C. Starck Smelting GmbH &amp; Co. KG</v>
      </c>
      <c r="S30" s="225" t="str">
        <f t="shared" ca="1" si="3"/>
        <v>DE</v>
      </c>
      <c r="T30" s="225" t="str">
        <f ca="1">IF(B30="","",IF(ISERROR(MATCH($J30,SorP!$B$1:$B$6230,0)),"",INDIRECT("'SorP'!$A$"&amp;MATCH($J30,SorP!$B$1:$B$6230,0))))</f>
        <v>DE-BW</v>
      </c>
      <c r="U30" s="241"/>
      <c r="V30" s="275">
        <f>IF(C30="",NA(),MATCH($B30&amp;$C30,'Smelter Look-up'!$J:$J,0))</f>
        <v>311</v>
      </c>
      <c r="W30" s="276"/>
      <c r="X30" s="276">
        <f t="shared" ca="1" si="4"/>
        <v>0</v>
      </c>
      <c r="Y30" s="276"/>
      <c r="Z30" s="276"/>
      <c r="AB30" s="278" t="str">
        <f t="shared" si="5"/>
        <v>TantalumH.C. Starck Smelting GmbH &amp; Co. KG</v>
      </c>
    </row>
    <row r="31" spans="1:28" s="277" customFormat="1" ht="89.25">
      <c r="A31" s="216" t="s">
        <v>1440</v>
      </c>
      <c r="B31" s="217" t="s">
        <v>1155</v>
      </c>
      <c r="C31" s="221" t="s">
        <v>2673</v>
      </c>
      <c r="D31" s="283"/>
      <c r="E31" s="217" t="str">
        <f ca="1">IF(ISERROR($V31),"",OFFSET('Smelter Look-up'!$D$4,$V31-4,0)&amp;"")</f>
        <v>GERMANY</v>
      </c>
      <c r="F31" s="217" t="str">
        <f ca="1">IF(ISERROR($V31),"",OFFSET('Smelter Look-up'!$E$4,$V31-4,0))</f>
        <v>CID002545</v>
      </c>
      <c r="G31" s="217" t="str">
        <f ca="1">IF(C31=$X$4,"Enter smelter details",IF(ISERROR($V31),"",OFFSET('Smelter Look-up'!$F$4,$V31-4,0)))</f>
        <v>RMI</v>
      </c>
      <c r="H31" s="218">
        <f ca="1">IF(ISERROR($V31),"",OFFSET('Smelter Look-up'!$G$4,$V31-4,0))</f>
        <v>0</v>
      </c>
      <c r="I31" s="219" t="str">
        <f ca="1">IF(ISERROR($V31),"",OFFSET('Smelter Look-up'!$H$4,$V31-4,0))</f>
        <v>Goslar</v>
      </c>
      <c r="J31" s="219" t="str">
        <f ca="1">IF(ISERROR($V31),"",OFFSET('Smelter Look-up'!$I$4,$V31-4,0))</f>
        <v>Niedersachsen</v>
      </c>
      <c r="K31" s="273"/>
      <c r="L31" s="273"/>
      <c r="M31" s="273"/>
      <c r="N31" s="273"/>
      <c r="O31" s="273"/>
      <c r="P31" s="220"/>
      <c r="Q31" s="348" t="s">
        <v>15649</v>
      </c>
      <c r="R31" s="217" t="str">
        <f ca="1">IF(ISERROR($V31),"",OFFSET('Smelter Look-up'!$C$4,$V31-4,0)&amp;"")</f>
        <v>H.C. Starck Tantalum and Niobium GmbH</v>
      </c>
      <c r="S31" s="225" t="str">
        <f t="shared" ca="1" si="3"/>
        <v>DE</v>
      </c>
      <c r="T31" s="225" t="str">
        <f ca="1">IF(B31="","",IF(ISERROR(MATCH($J31,SorP!$B$1:$B$6230,0)),"",INDIRECT("'SorP'!$A$"&amp;MATCH($J31,SorP!$B$1:$B$6230,0))))</f>
        <v>DE-NI</v>
      </c>
      <c r="U31" s="241"/>
      <c r="V31" s="275">
        <f>IF(C31="",NA(),MATCH($B31&amp;$C31,'Smelter Look-up'!$J:$J,0))</f>
        <v>312</v>
      </c>
      <c r="W31" s="276"/>
      <c r="X31" s="276">
        <f t="shared" ca="1" si="4"/>
        <v>0</v>
      </c>
      <c r="Y31" s="276"/>
      <c r="Z31" s="276"/>
      <c r="AB31" s="278" t="str">
        <f t="shared" si="5"/>
        <v>TantalumH.C. Starck Tantalum and Niobium GmbH</v>
      </c>
    </row>
    <row r="32" spans="1:28" s="277" customFormat="1" ht="114.75">
      <c r="A32" s="216" t="s">
        <v>406</v>
      </c>
      <c r="B32" s="217" t="s">
        <v>1155</v>
      </c>
      <c r="C32" s="221" t="s">
        <v>4</v>
      </c>
      <c r="D32" s="283"/>
      <c r="E32" s="217" t="str">
        <f ca="1">IF(ISERROR($V32),"",OFFSET('Smelter Look-up'!$D$4,$V32-4,0)&amp;"")</f>
        <v>CHINA</v>
      </c>
      <c r="F32" s="217" t="str">
        <f ca="1">IF(ISERROR($V32),"",OFFSET('Smelter Look-up'!$E$4,$V32-4,0))</f>
        <v>CID002492</v>
      </c>
      <c r="G32" s="217" t="str">
        <f ca="1">IF(C32=$X$4,"Enter smelter details",IF(ISERROR($V32),"",OFFSET('Smelter Look-up'!$F$4,$V32-4,0)))</f>
        <v>RMI</v>
      </c>
      <c r="H32" s="218">
        <f ca="1">IF(ISERROR($V32),"",OFFSET('Smelter Look-up'!$G$4,$V32-4,0))</f>
        <v>0</v>
      </c>
      <c r="I32" s="219" t="str">
        <f ca="1">IF(ISERROR($V32),"",OFFSET('Smelter Look-up'!$H$4,$V32-4,0))</f>
        <v>Hengyang</v>
      </c>
      <c r="J32" s="219" t="str">
        <f ca="1">IF(ISERROR($V32),"",OFFSET('Smelter Look-up'!$I$4,$V32-4,0))</f>
        <v>Hunan Sheng</v>
      </c>
      <c r="K32" s="273"/>
      <c r="L32" s="273"/>
      <c r="M32" s="273"/>
      <c r="N32" s="273"/>
      <c r="O32" s="273"/>
      <c r="P32" s="220"/>
      <c r="Q32" s="348" t="s">
        <v>15645</v>
      </c>
      <c r="R32" s="217" t="str">
        <f ca="1">IF(ISERROR($V32),"",OFFSET('Smelter Look-up'!$C$4,$V32-4,0)&amp;"")</f>
        <v>Hengyang King Xing Lifeng New Materials Co., Ltd.</v>
      </c>
      <c r="S32" s="225" t="str">
        <f t="shared" ca="1" si="3"/>
        <v>CN</v>
      </c>
      <c r="T32" s="225" t="str">
        <f ca="1">IF(B32="","",IF(ISERROR(MATCH($J32,SorP!$B$1:$B$6230,0)),"",INDIRECT("'SorP'!$A$"&amp;MATCH($J32,SorP!$B$1:$B$6230,0))))</f>
        <v>CN-HN</v>
      </c>
      <c r="U32" s="241"/>
      <c r="V32" s="275">
        <f>IF(C32="",NA(),MATCH($B32&amp;$C32,'Smelter Look-up'!$J:$J,0))</f>
        <v>313</v>
      </c>
      <c r="W32" s="276"/>
      <c r="X32" s="276">
        <f t="shared" ca="1" si="4"/>
        <v>0</v>
      </c>
      <c r="Y32" s="276"/>
      <c r="Z32" s="276"/>
      <c r="AB32" s="278" t="str">
        <f t="shared" si="5"/>
        <v>TantalumHengyang King Xing Lifeng New Materials Co., Ltd.</v>
      </c>
    </row>
    <row r="33" spans="1:28" s="277" customFormat="1" ht="102">
      <c r="A33" s="216" t="s">
        <v>1421</v>
      </c>
      <c r="B33" s="217" t="s">
        <v>1155</v>
      </c>
      <c r="C33" s="221" t="s">
        <v>2279</v>
      </c>
      <c r="D33" s="283"/>
      <c r="E33" s="217" t="str">
        <f ca="1">IF(ISERROR($V33),"",OFFSET('Smelter Look-up'!$D$4,$V33-4,0)&amp;"")</f>
        <v>CHINA</v>
      </c>
      <c r="F33" s="217" t="str">
        <f ca="1">IF(ISERROR($V33),"",OFFSET('Smelter Look-up'!$E$4,$V33-4,0))</f>
        <v>CID002512</v>
      </c>
      <c r="G33" s="217" t="str">
        <f ca="1">IF(C33=$X$4,"Enter smelter details",IF(ISERROR($V33),"",OFFSET('Smelter Look-up'!$F$4,$V33-4,0)))</f>
        <v>RMI</v>
      </c>
      <c r="H33" s="218">
        <f ca="1">IF(ISERROR($V33),"",OFFSET('Smelter Look-up'!$G$4,$V33-4,0))</f>
        <v>0</v>
      </c>
      <c r="I33" s="219" t="str">
        <f ca="1">IF(ISERROR($V33),"",OFFSET('Smelter Look-up'!$H$4,$V33-4,0))</f>
        <v>Fengxin</v>
      </c>
      <c r="J33" s="219" t="str">
        <f ca="1">IF(ISERROR($V33),"",OFFSET('Smelter Look-up'!$I$4,$V33-4,0))</f>
        <v>Jiangxi Sheng</v>
      </c>
      <c r="K33" s="273"/>
      <c r="L33" s="273"/>
      <c r="M33" s="273"/>
      <c r="N33" s="273"/>
      <c r="O33" s="273"/>
      <c r="P33" s="220"/>
      <c r="Q33" s="348" t="s">
        <v>15651</v>
      </c>
      <c r="R33" s="217" t="str">
        <f ca="1">IF(ISERROR($V33),"",OFFSET('Smelter Look-up'!$C$4,$V33-4,0)&amp;"")</f>
        <v>Jiangxi Dinghai Tantalum &amp; Niobium Co., Ltd.</v>
      </c>
      <c r="S33" s="225" t="str">
        <f t="shared" ca="1" si="3"/>
        <v>CN</v>
      </c>
      <c r="T33" s="225" t="str">
        <f ca="1">IF(B33="","",IF(ISERROR(MATCH($J33,SorP!$B$1:$B$6230,0)),"",INDIRECT("'SorP'!$A$"&amp;MATCH($J33,SorP!$B$1:$B$6230,0))))</f>
        <v>CN-JX</v>
      </c>
      <c r="U33" s="241"/>
      <c r="V33" s="275">
        <f>IF(C33="",NA(),MATCH($B33&amp;$C33,'Smelter Look-up'!$J:$J,0))</f>
        <v>314</v>
      </c>
      <c r="W33" s="276"/>
      <c r="X33" s="276">
        <f t="shared" ca="1" si="4"/>
        <v>0</v>
      </c>
      <c r="Y33" s="276"/>
      <c r="Z33" s="276"/>
      <c r="AB33" s="278" t="str">
        <f t="shared" si="5"/>
        <v>TantalumJiangxi Dinghai Tantalum &amp; Niobium Co., Ltd.</v>
      </c>
    </row>
    <row r="34" spans="1:28" s="277" customFormat="1" ht="76.5">
      <c r="A34" s="216" t="s">
        <v>2387</v>
      </c>
      <c r="B34" s="217" t="s">
        <v>1155</v>
      </c>
      <c r="C34" s="221" t="s">
        <v>2386</v>
      </c>
      <c r="D34" s="283"/>
      <c r="E34" s="217" t="str">
        <f ca="1">IF(ISERROR($V34),"",OFFSET('Smelter Look-up'!$D$4,$V34-4,0)&amp;"")</f>
        <v>CHINA</v>
      </c>
      <c r="F34" s="217" t="str">
        <f ca="1">IF(ISERROR($V34),"",OFFSET('Smelter Look-up'!$E$4,$V34-4,0))</f>
        <v>CID002842</v>
      </c>
      <c r="G34" s="217" t="str">
        <f ca="1">IF(C34=$X$4,"Enter smelter details",IF(ISERROR($V34),"",OFFSET('Smelter Look-up'!$F$4,$V34-4,0)))</f>
        <v>RMI</v>
      </c>
      <c r="H34" s="218">
        <f ca="1">IF(ISERROR($V34),"",OFFSET('Smelter Look-up'!$G$4,$V34-4,0))</f>
        <v>0</v>
      </c>
      <c r="I34" s="219" t="str">
        <f ca="1">IF(ISERROR($V34),"",OFFSET('Smelter Look-up'!$H$4,$V34-4,0))</f>
        <v>Yichun</v>
      </c>
      <c r="J34" s="219" t="str">
        <f ca="1">IF(ISERROR($V34),"",OFFSET('Smelter Look-up'!$I$4,$V34-4,0))</f>
        <v>Jiangxi Sheng</v>
      </c>
      <c r="K34" s="273"/>
      <c r="L34" s="273"/>
      <c r="M34" s="273"/>
      <c r="N34" s="273"/>
      <c r="O34" s="273"/>
      <c r="P34" s="220"/>
      <c r="Q34" s="348" t="s">
        <v>15652</v>
      </c>
      <c r="R34" s="217" t="str">
        <f ca="1">IF(ISERROR($V34),"",OFFSET('Smelter Look-up'!$C$4,$V34-4,0)&amp;"")</f>
        <v>Jiangxi Tuohong New Raw Material</v>
      </c>
      <c r="S34" s="225" t="str">
        <f t="shared" ca="1" si="3"/>
        <v>CN</v>
      </c>
      <c r="T34" s="225" t="str">
        <f ca="1">IF(B34="","",IF(ISERROR(MATCH($J34,SorP!$B$1:$B$6230,0)),"",INDIRECT("'SorP'!$A$"&amp;MATCH($J34,SorP!$B$1:$B$6230,0))))</f>
        <v>CN-JX</v>
      </c>
      <c r="U34" s="241"/>
      <c r="V34" s="275">
        <f>IF(C34="",NA(),MATCH($B34&amp;$C34,'Smelter Look-up'!$J:$J,0))</f>
        <v>315</v>
      </c>
      <c r="W34" s="276"/>
      <c r="X34" s="276">
        <f t="shared" ca="1" si="4"/>
        <v>0</v>
      </c>
      <c r="Y34" s="276"/>
      <c r="Z34" s="276"/>
      <c r="AB34" s="278" t="str">
        <f t="shared" si="5"/>
        <v>TantalumJiangxi Tuohong New Raw Material</v>
      </c>
    </row>
    <row r="35" spans="1:28" s="277" customFormat="1" ht="102">
      <c r="A35" s="216" t="s">
        <v>769</v>
      </c>
      <c r="B35" s="217" t="s">
        <v>1155</v>
      </c>
      <c r="C35" s="221" t="s">
        <v>5</v>
      </c>
      <c r="D35" s="283"/>
      <c r="E35" s="217" t="str">
        <f ca="1">IF(ISERROR($V35),"",OFFSET('Smelter Look-up'!$D$4,$V35-4,0)&amp;"")</f>
        <v>CHINA</v>
      </c>
      <c r="F35" s="217" t="str">
        <f ca="1">IF(ISERROR($V35),"",OFFSET('Smelter Look-up'!$E$4,$V35-4,0))</f>
        <v>CID000914</v>
      </c>
      <c r="G35" s="217" t="str">
        <f ca="1">IF(C35=$X$4,"Enter smelter details",IF(ISERROR($V35),"",OFFSET('Smelter Look-up'!$F$4,$V35-4,0)))</f>
        <v>RMI</v>
      </c>
      <c r="H35" s="218">
        <f ca="1">IF(ISERROR($V35),"",OFFSET('Smelter Look-up'!$G$4,$V35-4,0))</f>
        <v>0</v>
      </c>
      <c r="I35" s="219" t="str">
        <f ca="1">IF(ISERROR($V35),"",OFFSET('Smelter Look-up'!$H$4,$V35-4,0))</f>
        <v>Jiujiang</v>
      </c>
      <c r="J35" s="219" t="str">
        <f ca="1">IF(ISERROR($V35),"",OFFSET('Smelter Look-up'!$I$4,$V35-4,0))</f>
        <v>Jiangxi Sheng</v>
      </c>
      <c r="K35" s="273"/>
      <c r="L35" s="273"/>
      <c r="M35" s="273"/>
      <c r="N35" s="273"/>
      <c r="O35" s="273"/>
      <c r="P35" s="220"/>
      <c r="Q35" s="348" t="s">
        <v>15645</v>
      </c>
      <c r="R35" s="217" t="str">
        <f ca="1">IF(ISERROR($V35),"",OFFSET('Smelter Look-up'!$C$4,$V35-4,0)&amp;"")</f>
        <v>JiuJiang JinXin Nonferrous Metals Co., Ltd.</v>
      </c>
      <c r="S35" s="225" t="str">
        <f t="shared" ca="1" si="3"/>
        <v>CN</v>
      </c>
      <c r="T35" s="225" t="str">
        <f ca="1">IF(B35="","",IF(ISERROR(MATCH($J35,SorP!$B$1:$B$6230,0)),"",INDIRECT("'SorP'!$A$"&amp;MATCH($J35,SorP!$B$1:$B$6230,0))))</f>
        <v>CN-JX</v>
      </c>
      <c r="U35" s="241"/>
      <c r="V35" s="275">
        <f>IF(C35="",NA(),MATCH($B35&amp;$C35,'Smelter Look-up'!$J:$J,0))</f>
        <v>316</v>
      </c>
      <c r="W35" s="276"/>
      <c r="X35" s="276">
        <f t="shared" ca="1" si="4"/>
        <v>0</v>
      </c>
      <c r="Y35" s="276"/>
      <c r="Z35" s="276"/>
      <c r="AB35" s="278" t="str">
        <f t="shared" si="5"/>
        <v>TantalumJiuJiang JinXin Nonferrous Metals Co., Ltd.</v>
      </c>
    </row>
    <row r="36" spans="1:28" s="277" customFormat="1" ht="76.5">
      <c r="A36" s="216" t="s">
        <v>770</v>
      </c>
      <c r="B36" s="217" t="s">
        <v>1155</v>
      </c>
      <c r="C36" s="221" t="s">
        <v>48</v>
      </c>
      <c r="D36" s="283"/>
      <c r="E36" s="217" t="str">
        <f ca="1">IF(ISERROR($V36),"",OFFSET('Smelter Look-up'!$D$4,$V36-4,0)&amp;"")</f>
        <v>CHINA</v>
      </c>
      <c r="F36" s="217" t="str">
        <f ca="1">IF(ISERROR($V36),"",OFFSET('Smelter Look-up'!$E$4,$V36-4,0))</f>
        <v>CID000917</v>
      </c>
      <c r="G36" s="217" t="str">
        <f ca="1">IF(C36=$X$4,"Enter smelter details",IF(ISERROR($V36),"",OFFSET('Smelter Look-up'!$F$4,$V36-4,0)))</f>
        <v>RMI</v>
      </c>
      <c r="H36" s="218">
        <f ca="1">IF(ISERROR($V36),"",OFFSET('Smelter Look-up'!$G$4,$V36-4,0))</f>
        <v>0</v>
      </c>
      <c r="I36" s="219" t="str">
        <f ca="1">IF(ISERROR($V36),"",OFFSET('Smelter Look-up'!$H$4,$V36-4,0))</f>
        <v>Jiujiang</v>
      </c>
      <c r="J36" s="219" t="str">
        <f ca="1">IF(ISERROR($V36),"",OFFSET('Smelter Look-up'!$I$4,$V36-4,0))</f>
        <v>Jiangxi Sheng</v>
      </c>
      <c r="K36" s="273"/>
      <c r="L36" s="273"/>
      <c r="M36" s="273"/>
      <c r="N36" s="273"/>
      <c r="O36" s="273"/>
      <c r="P36" s="220"/>
      <c r="Q36" s="348" t="s">
        <v>15653</v>
      </c>
      <c r="R36" s="217" t="str">
        <f ca="1">IF(ISERROR($V36),"",OFFSET('Smelter Look-up'!$C$4,$V36-4,0)&amp;"")</f>
        <v>Jiujiang Tanbre Co., Ltd.</v>
      </c>
      <c r="S36" s="225" t="str">
        <f t="shared" ca="1" si="3"/>
        <v>CN</v>
      </c>
      <c r="T36" s="225" t="str">
        <f ca="1">IF(B36="","",IF(ISERROR(MATCH($J36,SorP!$B$1:$B$6230,0)),"",INDIRECT("'SorP'!$A$"&amp;MATCH($J36,SorP!$B$1:$B$6230,0))))</f>
        <v>CN-JX</v>
      </c>
      <c r="U36" s="241"/>
      <c r="V36" s="275">
        <f>IF(C36="",NA(),MATCH($B36&amp;$C36,'Smelter Look-up'!$J:$J,0))</f>
        <v>318</v>
      </c>
      <c r="W36" s="276"/>
      <c r="X36" s="276">
        <f t="shared" ca="1" si="4"/>
        <v>0</v>
      </c>
      <c r="Y36" s="276"/>
      <c r="Z36" s="276"/>
      <c r="AB36" s="278" t="str">
        <f t="shared" si="5"/>
        <v>TantalumJiujiang Tanbre Co., Ltd.</v>
      </c>
    </row>
    <row r="37" spans="1:28" s="277" customFormat="1" ht="127.5">
      <c r="A37" s="216" t="s">
        <v>1422</v>
      </c>
      <c r="B37" s="217" t="s">
        <v>1155</v>
      </c>
      <c r="C37" s="221" t="s">
        <v>2276</v>
      </c>
      <c r="D37" s="283"/>
      <c r="E37" s="217" t="str">
        <f ca="1">IF(ISERROR($V37),"",OFFSET('Smelter Look-up'!$D$4,$V37-4,0)&amp;"")</f>
        <v>CHINA</v>
      </c>
      <c r="F37" s="217" t="str">
        <f ca="1">IF(ISERROR($V37),"",OFFSET('Smelter Look-up'!$E$4,$V37-4,0))</f>
        <v>CID002506</v>
      </c>
      <c r="G37" s="217" t="str">
        <f ca="1">IF(C37=$X$4,"Enter smelter details",IF(ISERROR($V37),"",OFFSET('Smelter Look-up'!$F$4,$V37-4,0)))</f>
        <v>RMI</v>
      </c>
      <c r="H37" s="218">
        <f ca="1">IF(ISERROR($V37),"",OFFSET('Smelter Look-up'!$G$4,$V37-4,0))</f>
        <v>0</v>
      </c>
      <c r="I37" s="219" t="str">
        <f ca="1">IF(ISERROR($V37),"",OFFSET('Smelter Look-up'!$H$4,$V37-4,0))</f>
        <v>Jiujiang</v>
      </c>
      <c r="J37" s="219" t="str">
        <f ca="1">IF(ISERROR($V37),"",OFFSET('Smelter Look-up'!$I$4,$V37-4,0))</f>
        <v>Jiangxi Sheng</v>
      </c>
      <c r="K37" s="273"/>
      <c r="L37" s="273"/>
      <c r="M37" s="273"/>
      <c r="N37" s="273"/>
      <c r="O37" s="273"/>
      <c r="P37" s="220"/>
      <c r="Q37" s="348" t="s">
        <v>15651</v>
      </c>
      <c r="R37" s="217" t="str">
        <f ca="1">IF(ISERROR($V37),"",OFFSET('Smelter Look-up'!$C$4,$V37-4,0)&amp;"")</f>
        <v>Jiujiang Zhongao Tantalum &amp; Niobium Co., Ltd.</v>
      </c>
      <c r="S37" s="225" t="str">
        <f t="shared" ca="1" si="3"/>
        <v>CN</v>
      </c>
      <c r="T37" s="225" t="str">
        <f ca="1">IF(B37="","",IF(ISERROR(MATCH($J37,SorP!$B$1:$B$6230,0)),"",INDIRECT("'SorP'!$A$"&amp;MATCH($J37,SorP!$B$1:$B$6230,0))))</f>
        <v>CN-JX</v>
      </c>
      <c r="U37" s="241"/>
      <c r="V37" s="275">
        <f>IF(C37="",NA(),MATCH($B37&amp;$C37,'Smelter Look-up'!$J:$J,0))</f>
        <v>319</v>
      </c>
      <c r="W37" s="276"/>
      <c r="X37" s="276">
        <f t="shared" ca="1" si="4"/>
        <v>0</v>
      </c>
      <c r="Y37" s="276"/>
      <c r="Z37" s="276"/>
      <c r="AB37" s="278" t="str">
        <f t="shared" si="5"/>
        <v>TantalumJiujiang Zhongao Tantalum &amp; Niobium Co., Ltd.</v>
      </c>
    </row>
    <row r="38" spans="1:28" s="277" customFormat="1" ht="51">
      <c r="A38" s="216" t="s">
        <v>1449</v>
      </c>
      <c r="B38" s="217" t="s">
        <v>1155</v>
      </c>
      <c r="C38" s="221" t="s">
        <v>1448</v>
      </c>
      <c r="D38" s="283"/>
      <c r="E38" s="217" t="str">
        <f ca="1">IF(ISERROR($V38),"",OFFSET('Smelter Look-up'!$D$4,$V38-4,0)&amp;"")</f>
        <v>MEXICO</v>
      </c>
      <c r="F38" s="217" t="str">
        <f ca="1">IF(ISERROR($V38),"",OFFSET('Smelter Look-up'!$E$4,$V38-4,0))</f>
        <v>CID002539</v>
      </c>
      <c r="G38" s="217" t="str">
        <f ca="1">IF(C38=$X$4,"Enter smelter details",IF(ISERROR($V38),"",OFFSET('Smelter Look-up'!$F$4,$V38-4,0)))</f>
        <v>RMI</v>
      </c>
      <c r="H38" s="218">
        <f ca="1">IF(ISERROR($V38),"",OFFSET('Smelter Look-up'!$G$4,$V38-4,0))</f>
        <v>0</v>
      </c>
      <c r="I38" s="219" t="str">
        <f ca="1">IF(ISERROR($V38),"",OFFSET('Smelter Look-up'!$H$4,$V38-4,0))</f>
        <v>Matamoros</v>
      </c>
      <c r="J38" s="219" t="str">
        <f ca="1">IF(ISERROR($V38),"",OFFSET('Smelter Look-up'!$I$4,$V38-4,0))</f>
        <v>Tamaulipas</v>
      </c>
      <c r="K38" s="273"/>
      <c r="L38" s="273"/>
      <c r="M38" s="273"/>
      <c r="N38" s="273"/>
      <c r="O38" s="273"/>
      <c r="P38" s="220"/>
      <c r="Q38" s="348" t="s">
        <v>15654</v>
      </c>
      <c r="R38" s="217" t="str">
        <f ca="1">IF(ISERROR($V38),"",OFFSET('Smelter Look-up'!$C$4,$V38-4,0)&amp;"")</f>
        <v>KEMET Blue Metals</v>
      </c>
      <c r="S38" s="225" t="str">
        <f t="shared" ca="1" si="3"/>
        <v>MX</v>
      </c>
      <c r="T38" s="225" t="str">
        <f ca="1">IF(B38="","",IF(ISERROR(MATCH($J38,SorP!$B$1:$B$6230,0)),"",INDIRECT("'SorP'!$A$"&amp;MATCH($J38,SorP!$B$1:$B$6230,0))))</f>
        <v>MX-TAM</v>
      </c>
      <c r="U38" s="241"/>
      <c r="V38" s="275">
        <f>IF(C38="",NA(),MATCH($B38&amp;$C38,'Smelter Look-up'!$J:$J,0))</f>
        <v>320</v>
      </c>
      <c r="W38" s="276"/>
      <c r="X38" s="276">
        <f t="shared" ca="1" si="4"/>
        <v>0</v>
      </c>
      <c r="Y38" s="276"/>
      <c r="Z38" s="276"/>
      <c r="AB38" s="278" t="str">
        <f t="shared" si="5"/>
        <v>TantalumKEMET Blue Metals</v>
      </c>
    </row>
    <row r="39" spans="1:28" s="277" customFormat="1" ht="51">
      <c r="A39" s="216" t="s">
        <v>771</v>
      </c>
      <c r="B39" s="217" t="s">
        <v>1155</v>
      </c>
      <c r="C39" s="221" t="s">
        <v>49</v>
      </c>
      <c r="D39" s="283"/>
      <c r="E39" s="217" t="str">
        <f ca="1">IF(ISERROR($V39),"",OFFSET('Smelter Look-up'!$D$4,$V39-4,0)&amp;"")</f>
        <v>BRAZIL</v>
      </c>
      <c r="F39" s="217" t="str">
        <f ca="1">IF(ISERROR($V39),"",OFFSET('Smelter Look-up'!$E$4,$V39-4,0))</f>
        <v>CID001076</v>
      </c>
      <c r="G39" s="217" t="str">
        <f ca="1">IF(C39=$X$4,"Enter smelter details",IF(ISERROR($V39),"",OFFSET('Smelter Look-up'!$F$4,$V39-4,0)))</f>
        <v>RMI</v>
      </c>
      <c r="H39" s="218">
        <f ca="1">IF(ISERROR($V39),"",OFFSET('Smelter Look-up'!$G$4,$V39-4,0))</f>
        <v>0</v>
      </c>
      <c r="I39" s="219" t="str">
        <f ca="1">IF(ISERROR($V39),"",OFFSET('Smelter Look-up'!$H$4,$V39-4,0))</f>
        <v>São João del Rei</v>
      </c>
      <c r="J39" s="219" t="str">
        <f ca="1">IF(ISERROR($V39),"",OFFSET('Smelter Look-up'!$I$4,$V39-4,0))</f>
        <v>Minas Gerais</v>
      </c>
      <c r="K39" s="273"/>
      <c r="L39" s="273"/>
      <c r="M39" s="273"/>
      <c r="N39" s="273"/>
      <c r="O39" s="273"/>
      <c r="P39" s="220"/>
      <c r="Q39" s="348" t="s">
        <v>15654</v>
      </c>
      <c r="R39" s="217" t="str">
        <f ca="1">IF(ISERROR($V39),"",OFFSET('Smelter Look-up'!$C$4,$V39-4,0)&amp;"")</f>
        <v>LSM Brasil S.A.</v>
      </c>
      <c r="S39" s="225" t="str">
        <f t="shared" ca="1" si="3"/>
        <v>BR</v>
      </c>
      <c r="T39" s="225" t="str">
        <f ca="1">IF(B39="","",IF(ISERROR(MATCH($J39,SorP!$B$1:$B$6230,0)),"",INDIRECT("'SorP'!$A$"&amp;MATCH($J39,SorP!$B$1:$B$6230,0))))</f>
        <v>BR-MG</v>
      </c>
      <c r="U39" s="241"/>
      <c r="V39" s="275">
        <f>IF(C39="",NA(),MATCH($B39&amp;$C39,'Smelter Look-up'!$J:$J,0))</f>
        <v>321</v>
      </c>
      <c r="W39" s="276"/>
      <c r="X39" s="276">
        <f t="shared" ca="1" si="4"/>
        <v>0</v>
      </c>
      <c r="Y39" s="276"/>
      <c r="Z39" s="276"/>
      <c r="AB39" s="278" t="str">
        <f t="shared" si="5"/>
        <v>TantalumLSM Brasil S.A.</v>
      </c>
    </row>
    <row r="40" spans="1:28" s="277" customFormat="1" ht="89.25">
      <c r="A40" s="216" t="s">
        <v>772</v>
      </c>
      <c r="B40" s="217" t="s">
        <v>1155</v>
      </c>
      <c r="C40" s="221" t="s">
        <v>2257</v>
      </c>
      <c r="D40" s="283"/>
      <c r="E40" s="217" t="str">
        <f ca="1">IF(ISERROR($V40),"",OFFSET('Smelter Look-up'!$D$4,$V40-4,0)&amp;"")</f>
        <v>INDIA</v>
      </c>
      <c r="F40" s="217" t="str">
        <f ca="1">IF(ISERROR($V40),"",OFFSET('Smelter Look-up'!$E$4,$V40-4,0))</f>
        <v>CID001163</v>
      </c>
      <c r="G40" s="217" t="str">
        <f ca="1">IF(C40=$X$4,"Enter smelter details",IF(ISERROR($V40),"",OFFSET('Smelter Look-up'!$F$4,$V40-4,0)))</f>
        <v>RMI</v>
      </c>
      <c r="H40" s="218">
        <f ca="1">IF(ISERROR($V40),"",OFFSET('Smelter Look-up'!$G$4,$V40-4,0))</f>
        <v>0</v>
      </c>
      <c r="I40" s="219" t="str">
        <f ca="1">IF(ISERROR($V40),"",OFFSET('Smelter Look-up'!$H$4,$V40-4,0))</f>
        <v>District Raigad</v>
      </c>
      <c r="J40" s="219" t="str">
        <f ca="1">IF(ISERROR($V40),"",OFFSET('Smelter Look-up'!$I$4,$V40-4,0))</f>
        <v>Maharashtra</v>
      </c>
      <c r="K40" s="273"/>
      <c r="L40" s="273"/>
      <c r="M40" s="273"/>
      <c r="N40" s="273"/>
      <c r="O40" s="273"/>
      <c r="P40" s="220"/>
      <c r="Q40" s="348" t="s">
        <v>15655</v>
      </c>
      <c r="R40" s="217" t="str">
        <f ca="1">IF(ISERROR($V40),"",OFFSET('Smelter Look-up'!$C$4,$V40-4,0)&amp;"")</f>
        <v>Metallurgical Products India Pvt., Ltd.</v>
      </c>
      <c r="S40" s="225" t="str">
        <f t="shared" ca="1" si="3"/>
        <v>IN</v>
      </c>
      <c r="T40" s="225" t="str">
        <f ca="1">IF(B40="","",IF(ISERROR(MATCH($J40,SorP!$B$1:$B$6230,0)),"",INDIRECT("'SorP'!$A$"&amp;MATCH($J40,SorP!$B$1:$B$6230,0))))</f>
        <v>IN-MH</v>
      </c>
      <c r="U40" s="241"/>
      <c r="V40" s="275">
        <f>IF(C40="",NA(),MATCH($B40&amp;$C40,'Smelter Look-up'!$J:$J,0))</f>
        <v>323</v>
      </c>
      <c r="W40" s="276"/>
      <c r="X40" s="276">
        <f t="shared" ca="1" si="4"/>
        <v>0</v>
      </c>
      <c r="Y40" s="276"/>
      <c r="Z40" s="276"/>
      <c r="AB40" s="278" t="str">
        <f t="shared" si="5"/>
        <v>TantalumMetallurgical Products India Pvt., Ltd.</v>
      </c>
    </row>
    <row r="41" spans="1:28" s="277" customFormat="1" ht="63.75">
      <c r="A41" s="216" t="s">
        <v>773</v>
      </c>
      <c r="B41" s="217" t="s">
        <v>1155</v>
      </c>
      <c r="C41" s="221" t="s">
        <v>12757</v>
      </c>
      <c r="D41" s="283"/>
      <c r="E41" s="217" t="str">
        <f ca="1">IF(ISERROR($V41),"",OFFSET('Smelter Look-up'!$D$4,$V41-4,0)&amp;"")</f>
        <v>BRAZIL</v>
      </c>
      <c r="F41" s="217" t="str">
        <f ca="1">IF(ISERROR($V41),"",OFFSET('Smelter Look-up'!$E$4,$V41-4,0))</f>
        <v>CID001175</v>
      </c>
      <c r="G41" s="217" t="str">
        <f ca="1">IF(C41=$X$4,"Enter smelter details",IF(ISERROR($V41),"",OFFSET('Smelter Look-up'!$F$4,$V41-4,0)))</f>
        <v>RMI</v>
      </c>
      <c r="H41" s="218">
        <f ca="1">IF(ISERROR($V41),"",OFFSET('Smelter Look-up'!$G$4,$V41-4,0))</f>
        <v>0</v>
      </c>
      <c r="I41" s="219" t="str">
        <f ca="1">IF(ISERROR($V41),"",OFFSET('Smelter Look-up'!$H$4,$V41-4,0))</f>
        <v>Presidente Figueiredo</v>
      </c>
      <c r="J41" s="219" t="str">
        <f ca="1">IF(ISERROR($V41),"",OFFSET('Smelter Look-up'!$I$4,$V41-4,0))</f>
        <v>Amazonas</v>
      </c>
      <c r="K41" s="273"/>
      <c r="L41" s="273"/>
      <c r="M41" s="273"/>
      <c r="N41" s="273"/>
      <c r="O41" s="273"/>
      <c r="P41" s="220"/>
      <c r="Q41" s="348" t="s">
        <v>15656</v>
      </c>
      <c r="R41" s="217" t="str">
        <f ca="1">IF(ISERROR($V41),"",OFFSET('Smelter Look-up'!$C$4,$V41-4,0)&amp;"")</f>
        <v>Mineracao Taboca S.A.</v>
      </c>
      <c r="S41" s="225" t="str">
        <f t="shared" ca="1" si="3"/>
        <v>BR</v>
      </c>
      <c r="T41" s="225" t="str">
        <f ca="1">IF(B41="","",IF(ISERROR(MATCH($J41,SorP!$B$1:$B$6230,0)),"",INDIRECT("'SorP'!$A$"&amp;MATCH($J41,SorP!$B$1:$B$6230,0))))</f>
        <v>BR-AM</v>
      </c>
      <c r="U41" s="241"/>
      <c r="V41" s="275">
        <f>IF(C41="",NA(),MATCH($B41&amp;$C41,'Smelter Look-up'!$J:$J,0))</f>
        <v>324</v>
      </c>
      <c r="W41" s="276"/>
      <c r="X41" s="276">
        <f t="shared" ca="1" si="4"/>
        <v>0</v>
      </c>
      <c r="Y41" s="276"/>
      <c r="Z41" s="276"/>
      <c r="AB41" s="278" t="str">
        <f t="shared" si="5"/>
        <v>TantalumMineracao Taboca S.A.</v>
      </c>
    </row>
    <row r="42" spans="1:28" s="277" customFormat="1" ht="89.25">
      <c r="A42" s="216" t="s">
        <v>774</v>
      </c>
      <c r="B42" s="217" t="s">
        <v>1155</v>
      </c>
      <c r="C42" s="221" t="s">
        <v>1253</v>
      </c>
      <c r="D42" s="283"/>
      <c r="E42" s="217" t="str">
        <f ca="1">IF(ISERROR($V42),"",OFFSET('Smelter Look-up'!$D$4,$V42-4,0)&amp;"")</f>
        <v>JAPAN</v>
      </c>
      <c r="F42" s="217" t="str">
        <f ca="1">IF(ISERROR($V42),"",OFFSET('Smelter Look-up'!$E$4,$V42-4,0))</f>
        <v>CID001192</v>
      </c>
      <c r="G42" s="217" t="str">
        <f ca="1">IF(C42=$X$4,"Enter smelter details",IF(ISERROR($V42),"",OFFSET('Smelter Look-up'!$F$4,$V42-4,0)))</f>
        <v>RMI</v>
      </c>
      <c r="H42" s="218">
        <f ca="1">IF(ISERROR($V42),"",OFFSET('Smelter Look-up'!$G$4,$V42-4,0))</f>
        <v>0</v>
      </c>
      <c r="I42" s="219" t="str">
        <f ca="1">IF(ISERROR($V42),"",OFFSET('Smelter Look-up'!$H$4,$V42-4,0))</f>
        <v>Omuta</v>
      </c>
      <c r="J42" s="219" t="str">
        <f ca="1">IF(ISERROR($V42),"",OFFSET('Smelter Look-up'!$I$4,$V42-4,0))</f>
        <v>Fukuoka</v>
      </c>
      <c r="K42" s="273"/>
      <c r="L42" s="273"/>
      <c r="M42" s="273"/>
      <c r="N42" s="273"/>
      <c r="O42" s="273"/>
      <c r="P42" s="220"/>
      <c r="Q42" s="348" t="s">
        <v>15657</v>
      </c>
      <c r="R42" s="217" t="str">
        <f ca="1">IF(ISERROR($V42),"",OFFSET('Smelter Look-up'!$C$4,$V42-4,0)&amp;"")</f>
        <v>Mitsui Mining and Smelting Co., Ltd.</v>
      </c>
      <c r="S42" s="225" t="str">
        <f t="shared" ca="1" si="3"/>
        <v>JP</v>
      </c>
      <c r="T42" s="225" t="str">
        <f ca="1">IF(B42="","",IF(ISERROR(MATCH($J42,SorP!$B$1:$B$6230,0)),"",INDIRECT("'SorP'!$A$"&amp;MATCH($J42,SorP!$B$1:$B$6230,0))))</f>
        <v>JP-40</v>
      </c>
      <c r="U42" s="241"/>
      <c r="V42" s="275">
        <f>IF(C42="",NA(),MATCH($B42&amp;$C42,'Smelter Look-up'!$J:$J,0))</f>
        <v>328</v>
      </c>
      <c r="W42" s="276"/>
      <c r="X42" s="276">
        <f t="shared" ca="1" si="4"/>
        <v>0</v>
      </c>
      <c r="Y42" s="276"/>
      <c r="Z42" s="276"/>
      <c r="AB42" s="278" t="str">
        <f t="shared" si="5"/>
        <v>TantalumMitsui Mining and Smelting Co., Ltd.</v>
      </c>
    </row>
    <row r="43" spans="1:28" s="277" customFormat="1" ht="102">
      <c r="A43" s="216" t="s">
        <v>776</v>
      </c>
      <c r="B43" s="217" t="s">
        <v>1155</v>
      </c>
      <c r="C43" s="221" t="s">
        <v>1053</v>
      </c>
      <c r="D43" s="283"/>
      <c r="E43" s="217" t="str">
        <f ca="1">IF(ISERROR($V43),"",OFFSET('Smelter Look-up'!$D$4,$V43-4,0)&amp;"")</f>
        <v>CHINA</v>
      </c>
      <c r="F43" s="217" t="str">
        <f ca="1">IF(ISERROR($V43),"",OFFSET('Smelter Look-up'!$E$4,$V43-4,0))</f>
        <v>CID001277</v>
      </c>
      <c r="G43" s="217" t="str">
        <f ca="1">IF(C43=$X$4,"Enter smelter details",IF(ISERROR($V43),"",OFFSET('Smelter Look-up'!$F$4,$V43-4,0)))</f>
        <v>RMI</v>
      </c>
      <c r="H43" s="218">
        <f ca="1">IF(ISERROR($V43),"",OFFSET('Smelter Look-up'!$G$4,$V43-4,0))</f>
        <v>0</v>
      </c>
      <c r="I43" s="219" t="str">
        <f ca="1">IF(ISERROR($V43),"",OFFSET('Smelter Look-up'!$H$4,$V43-4,0))</f>
        <v>Shizuishan City</v>
      </c>
      <c r="J43" s="219" t="str">
        <f ca="1">IF(ISERROR($V43),"",OFFSET('Smelter Look-up'!$I$4,$V43-4,0))</f>
        <v>Ningxia Huizi Zizhiqu</v>
      </c>
      <c r="K43" s="273"/>
      <c r="L43" s="273"/>
      <c r="M43" s="273"/>
      <c r="N43" s="273"/>
      <c r="O43" s="273"/>
      <c r="P43" s="220"/>
      <c r="Q43" s="348" t="s">
        <v>15647</v>
      </c>
      <c r="R43" s="217" t="str">
        <f ca="1">IF(ISERROR($V43),"",OFFSET('Smelter Look-up'!$C$4,$V43-4,0)&amp;"")</f>
        <v>Ningxia Orient Tantalum Industry Co., Ltd.</v>
      </c>
      <c r="S43" s="225" t="str">
        <f t="shared" ca="1" si="3"/>
        <v>CN</v>
      </c>
      <c r="T43" s="225" t="str">
        <f ca="1">IF(B43="","",IF(ISERROR(MATCH($J43,SorP!$B$1:$B$6230,0)),"",INDIRECT("'SorP'!$A$"&amp;MATCH($J43,SorP!$B$1:$B$6230,0))))</f>
        <v>CN-NX</v>
      </c>
      <c r="U43" s="241"/>
      <c r="V43" s="275">
        <f>IF(C43="",NA(),MATCH($B43&amp;$C43,'Smelter Look-up'!$J:$J,0))</f>
        <v>331</v>
      </c>
      <c r="W43" s="276"/>
      <c r="X43" s="276">
        <f t="shared" ca="1" si="4"/>
        <v>0</v>
      </c>
      <c r="Y43" s="276"/>
      <c r="Z43" s="276"/>
      <c r="AB43" s="278" t="str">
        <f t="shared" si="5"/>
        <v>TantalumNingxia Orient Tantalum Industry Co., Ltd.</v>
      </c>
    </row>
    <row r="44" spans="1:28" s="277" customFormat="1" ht="51">
      <c r="A44" s="216" t="s">
        <v>775</v>
      </c>
      <c r="B44" s="217" t="s">
        <v>1155</v>
      </c>
      <c r="C44" s="221" t="s">
        <v>2675</v>
      </c>
      <c r="D44" s="283"/>
      <c r="E44" s="217" t="str">
        <f ca="1">IF(ISERROR($V44),"",OFFSET('Smelter Look-up'!$D$4,$V44-4,0)&amp;"")</f>
        <v>ESTONIA</v>
      </c>
      <c r="F44" s="217" t="str">
        <f ca="1">IF(ISERROR($V44),"",OFFSET('Smelter Look-up'!$E$4,$V44-4,0))</f>
        <v>CID001200</v>
      </c>
      <c r="G44" s="217" t="str">
        <f ca="1">IF(C44=$X$4,"Enter smelter details",IF(ISERROR($V44),"",OFFSET('Smelter Look-up'!$F$4,$V44-4,0)))</f>
        <v>RMI</v>
      </c>
      <c r="H44" s="218">
        <f ca="1">IF(ISERROR($V44),"",OFFSET('Smelter Look-up'!$G$4,$V44-4,0))</f>
        <v>0</v>
      </c>
      <c r="I44" s="219" t="str">
        <f ca="1">IF(ISERROR($V44),"",OFFSET('Smelter Look-up'!$H$4,$V44-4,0))</f>
        <v>Sillamäe</v>
      </c>
      <c r="J44" s="219" t="str">
        <f ca="1">IF(ISERROR($V44),"",OFFSET('Smelter Look-up'!$I$4,$V44-4,0))</f>
        <v>Ida-Virumaa</v>
      </c>
      <c r="K44" s="273"/>
      <c r="L44" s="273"/>
      <c r="M44" s="273"/>
      <c r="N44" s="273"/>
      <c r="O44" s="273"/>
      <c r="P44" s="220"/>
      <c r="Q44" s="348" t="s">
        <v>15658</v>
      </c>
      <c r="R44" s="217" t="str">
        <f ca="1">IF(ISERROR($V44),"",OFFSET('Smelter Look-up'!$C$4,$V44-4,0)&amp;"")</f>
        <v>NPM Silmet AS</v>
      </c>
      <c r="S44" s="225" t="str">
        <f t="shared" ca="1" si="3"/>
        <v>EE</v>
      </c>
      <c r="T44" s="225" t="str">
        <f ca="1">IF(B44="","",IF(ISERROR(MATCH($J44,SorP!$B$1:$B$6230,0)),"",INDIRECT("'SorP'!$A$"&amp;MATCH($J44,SorP!$B$1:$B$6230,0))))</f>
        <v>EE-44</v>
      </c>
      <c r="U44" s="241"/>
      <c r="V44" s="275">
        <f>IF(C44="",NA(),MATCH($B44&amp;$C44,'Smelter Look-up'!$J:$J,0))</f>
        <v>332</v>
      </c>
      <c r="W44" s="276"/>
      <c r="X44" s="276">
        <f t="shared" ca="1" si="4"/>
        <v>0</v>
      </c>
      <c r="Y44" s="276"/>
      <c r="Z44" s="276"/>
      <c r="AB44" s="278" t="str">
        <f t="shared" si="5"/>
        <v>TantalumNPM Silmet AS</v>
      </c>
    </row>
    <row r="45" spans="1:28" s="277" customFormat="1" ht="38.25">
      <c r="A45" s="216" t="s">
        <v>2462</v>
      </c>
      <c r="B45" s="217" t="s">
        <v>1155</v>
      </c>
      <c r="C45" s="221" t="s">
        <v>14221</v>
      </c>
      <c r="D45" s="283"/>
      <c r="E45" s="217" t="str">
        <f ca="1">IF(ISERROR($V45),"",OFFSET('Smelter Look-up'!$D$4,$V45-4,0)&amp;"")</f>
        <v>NORTH MACEDONIA</v>
      </c>
      <c r="F45" s="217" t="str">
        <f ca="1">IF(ISERROR($V45),"",OFFSET('Smelter Look-up'!$E$4,$V45-4,0))</f>
        <v>CID002847</v>
      </c>
      <c r="G45" s="217" t="str">
        <f ca="1">IF(C45=$X$4,"Enter smelter details",IF(ISERROR($V45),"",OFFSET('Smelter Look-up'!$F$4,$V45-4,0)))</f>
        <v>RMI</v>
      </c>
      <c r="H45" s="218">
        <f ca="1">IF(ISERROR($V45),"",OFFSET('Smelter Look-up'!$G$4,$V45-4,0))</f>
        <v>0</v>
      </c>
      <c r="I45" s="219" t="str">
        <f ca="1">IF(ISERROR($V45),"",OFFSET('Smelter Look-up'!$H$4,$V45-4,0))</f>
        <v>Skopje</v>
      </c>
      <c r="J45" s="219" t="str">
        <f ca="1">IF(ISERROR($V45),"",OFFSET('Smelter Look-up'!$I$4,$V45-4,0))</f>
        <v>Skopje</v>
      </c>
      <c r="K45" s="273"/>
      <c r="L45" s="273"/>
      <c r="M45" s="273"/>
      <c r="N45" s="273"/>
      <c r="O45" s="273"/>
      <c r="P45" s="220"/>
      <c r="Q45" s="348" t="s">
        <v>15659</v>
      </c>
      <c r="R45" s="217" t="str">
        <f ca="1">IF(ISERROR($V45),"",OFFSET('Smelter Look-up'!$C$4,$V45-4,0)&amp;"")</f>
        <v>PRG Dooel</v>
      </c>
      <c r="S45" s="225" t="str">
        <f t="shared" ca="1" si="3"/>
        <v>MK</v>
      </c>
      <c r="T45" s="225" t="str">
        <f ca="1">IF(B45="","",IF(ISERROR(MATCH($J45,SorP!$B$1:$B$6230,0)),"",INDIRECT("'SorP'!$A$"&amp;MATCH($J45,SorP!$B$1:$B$6230,0))))</f>
        <v>MK-85</v>
      </c>
      <c r="U45" s="241"/>
      <c r="V45" s="275">
        <f>IF(C45="",NA(),MATCH($B45&amp;$C45,'Smelter Look-up'!$J:$J,0))</f>
        <v>335</v>
      </c>
      <c r="W45" s="276"/>
      <c r="X45" s="276">
        <f t="shared" ca="1" si="4"/>
        <v>0</v>
      </c>
      <c r="Y45" s="276"/>
      <c r="Z45" s="276"/>
      <c r="AB45" s="278" t="str">
        <f t="shared" si="5"/>
        <v>TantalumPRG Dooel</v>
      </c>
    </row>
    <row r="46" spans="1:28" s="277" customFormat="1" ht="38.25">
      <c r="A46" s="216" t="s">
        <v>777</v>
      </c>
      <c r="B46" s="217" t="s">
        <v>1155</v>
      </c>
      <c r="C46" s="221" t="s">
        <v>840</v>
      </c>
      <c r="D46" s="283"/>
      <c r="E46" s="217" t="str">
        <f ca="1">IF(ISERROR($V46),"",OFFSET('Smelter Look-up'!$D$4,$V46-4,0)&amp;"")</f>
        <v>UNITED STATES OF AMERICA</v>
      </c>
      <c r="F46" s="217" t="str">
        <f ca="1">IF(ISERROR($V46),"",OFFSET('Smelter Look-up'!$E$4,$V46-4,0))</f>
        <v>CID001508</v>
      </c>
      <c r="G46" s="217" t="str">
        <f ca="1">IF(C46=$X$4,"Enter smelter details",IF(ISERROR($V46),"",OFFSET('Smelter Look-up'!$F$4,$V46-4,0)))</f>
        <v>RMI</v>
      </c>
      <c r="H46" s="218">
        <f ca="1">IF(ISERROR($V46),"",OFFSET('Smelter Look-up'!$G$4,$V46-4,0))</f>
        <v>0</v>
      </c>
      <c r="I46" s="219" t="str">
        <f ca="1">IF(ISERROR($V46),"",OFFSET('Smelter Look-up'!$H$4,$V46-4,0))</f>
        <v>Carrollton</v>
      </c>
      <c r="J46" s="219" t="str">
        <f ca="1">IF(ISERROR($V46),"",OFFSET('Smelter Look-up'!$I$4,$V46-4,0))</f>
        <v>Texas</v>
      </c>
      <c r="K46" s="273"/>
      <c r="L46" s="273"/>
      <c r="M46" s="273"/>
      <c r="N46" s="273"/>
      <c r="O46" s="273"/>
      <c r="P46" s="220"/>
      <c r="Q46" s="348" t="s">
        <v>15660</v>
      </c>
      <c r="R46" s="217" t="str">
        <f ca="1">IF(ISERROR($V46),"",OFFSET('Smelter Look-up'!$C$4,$V46-4,0)&amp;"")</f>
        <v>QuantumClean</v>
      </c>
      <c r="S46" s="225" t="str">
        <f t="shared" ca="1" si="3"/>
        <v>US</v>
      </c>
      <c r="T46" s="225" t="str">
        <f ca="1">IF(B46="","",IF(ISERROR(MATCH($J46,SorP!$B$1:$B$6230,0)),"",INDIRECT("'SorP'!$A$"&amp;MATCH($J46,SorP!$B$1:$B$6230,0))))</f>
        <v>US-TX</v>
      </c>
      <c r="U46" s="241"/>
      <c r="V46" s="275">
        <f>IF(C46="",NA(),MATCH($B46&amp;$C46,'Smelter Look-up'!$J:$J,0))</f>
        <v>336</v>
      </c>
      <c r="W46" s="276"/>
      <c r="X46" s="276">
        <f t="shared" ca="1" si="4"/>
        <v>0</v>
      </c>
      <c r="Y46" s="276"/>
      <c r="Z46" s="276"/>
      <c r="AB46" s="278" t="str">
        <f t="shared" si="5"/>
        <v>TantalumQuantumClean</v>
      </c>
    </row>
    <row r="47" spans="1:28" s="277" customFormat="1" ht="76.5">
      <c r="A47" s="216" t="s">
        <v>1795</v>
      </c>
      <c r="B47" s="217" t="s">
        <v>1155</v>
      </c>
      <c r="C47" s="221" t="s">
        <v>12761</v>
      </c>
      <c r="D47" s="283"/>
      <c r="E47" s="217" t="str">
        <f ca="1">IF(ISERROR($V47),"",OFFSET('Smelter Look-up'!$D$4,$V47-4,0)&amp;"")</f>
        <v>BRAZIL</v>
      </c>
      <c r="F47" s="217" t="str">
        <f ca="1">IF(ISERROR($V47),"",OFFSET('Smelter Look-up'!$E$4,$V47-4,0))</f>
        <v>CID002707</v>
      </c>
      <c r="G47" s="217" t="str">
        <f ca="1">IF(C47=$X$4,"Enter smelter details",IF(ISERROR($V47),"",OFFSET('Smelter Look-up'!$F$4,$V47-4,0)))</f>
        <v>RMI</v>
      </c>
      <c r="H47" s="218">
        <f ca="1">IF(ISERROR($V47),"",OFFSET('Smelter Look-up'!$G$4,$V47-4,0))</f>
        <v>0</v>
      </c>
      <c r="I47" s="219" t="str">
        <f ca="1">IF(ISERROR($V47),"",OFFSET('Smelter Look-up'!$H$4,$V47-4,0))</f>
        <v>São João del Rei</v>
      </c>
      <c r="J47" s="219" t="str">
        <f ca="1">IF(ISERROR($V47),"",OFFSET('Smelter Look-up'!$I$4,$V47-4,0))</f>
        <v>Minas gerais</v>
      </c>
      <c r="K47" s="273"/>
      <c r="L47" s="273"/>
      <c r="M47" s="273"/>
      <c r="N47" s="273"/>
      <c r="O47" s="273"/>
      <c r="P47" s="220"/>
      <c r="Q47" s="348" t="s">
        <v>15661</v>
      </c>
      <c r="R47" s="217" t="str">
        <f ca="1">IF(ISERROR($V47),"",OFFSET('Smelter Look-up'!$C$4,$V47-4,0)&amp;"")</f>
        <v>Resind Industria e Comercio Ltda.</v>
      </c>
      <c r="S47" s="225" t="str">
        <f t="shared" ca="1" si="3"/>
        <v>BR</v>
      </c>
      <c r="T47" s="225" t="str">
        <f ca="1">IF(B47="","",IF(ISERROR(MATCH($J47,SorP!$B$1:$B$6230,0)),"",INDIRECT("'SorP'!$A$"&amp;MATCH($J47,SorP!$B$1:$B$6230,0))))</f>
        <v>BR-MG</v>
      </c>
      <c r="U47" s="241"/>
      <c r="V47" s="275">
        <f>IF(C47="",NA(),MATCH($B47&amp;$C47,'Smelter Look-up'!$J:$J,0))</f>
        <v>338</v>
      </c>
      <c r="W47" s="276"/>
      <c r="X47" s="276">
        <f t="shared" ca="1" si="4"/>
        <v>0</v>
      </c>
      <c r="Y47" s="276"/>
      <c r="Z47" s="276"/>
      <c r="AB47" s="278" t="str">
        <f t="shared" si="5"/>
        <v>TantalumResind Industria e Comercio Ltda.</v>
      </c>
    </row>
    <row r="48" spans="1:28" s="277" customFormat="1" ht="89.25">
      <c r="A48" s="216" t="s">
        <v>779</v>
      </c>
      <c r="B48" s="217" t="s">
        <v>1155</v>
      </c>
      <c r="C48" s="221" t="s">
        <v>1401</v>
      </c>
      <c r="D48" s="283"/>
      <c r="E48" s="217" t="str">
        <f ca="1">IF(ISERROR($V48),"",OFFSET('Smelter Look-up'!$D$4,$V48-4,0)&amp;"")</f>
        <v>RUSSIAN FEDERATION</v>
      </c>
      <c r="F48" s="217" t="str">
        <f ca="1">IF(ISERROR($V48),"",OFFSET('Smelter Look-up'!$E$4,$V48-4,0))</f>
        <v>CID001769</v>
      </c>
      <c r="G48" s="217" t="str">
        <f ca="1">IF(C48=$X$4,"Enter smelter details",IF(ISERROR($V48),"",OFFSET('Smelter Look-up'!$F$4,$V48-4,0)))</f>
        <v>RMI</v>
      </c>
      <c r="H48" s="218">
        <f ca="1">IF(ISERROR($V48),"",OFFSET('Smelter Look-up'!$G$4,$V48-4,0))</f>
        <v>0</v>
      </c>
      <c r="I48" s="219" t="str">
        <f ca="1">IF(ISERROR($V48),"",OFFSET('Smelter Look-up'!$H$4,$V48-4,0))</f>
        <v>Solikamsk</v>
      </c>
      <c r="J48" s="219" t="str">
        <f ca="1">IF(ISERROR($V48),"",OFFSET('Smelter Look-up'!$I$4,$V48-4,0))</f>
        <v>Permskiy kray</v>
      </c>
      <c r="K48" s="273"/>
      <c r="L48" s="273"/>
      <c r="M48" s="273"/>
      <c r="N48" s="273"/>
      <c r="O48" s="273"/>
      <c r="P48" s="220"/>
      <c r="Q48" s="348" t="s">
        <v>15662</v>
      </c>
      <c r="R48" s="217" t="str">
        <f ca="1">IF(ISERROR($V48),"",OFFSET('Smelter Look-up'!$C$4,$V48-4,0)&amp;"")</f>
        <v>Solikamsk Magnesium Works OAO</v>
      </c>
      <c r="S48" s="225" t="str">
        <f t="shared" ca="1" si="3"/>
        <v>RU</v>
      </c>
      <c r="T48" s="225" t="str">
        <f ca="1">IF(B48="","",IF(ISERROR(MATCH($J48,SorP!$B$1:$B$6230,0)),"",INDIRECT("'SorP'!$A$"&amp;MATCH($J48,SorP!$B$1:$B$6230,0))))</f>
        <v>RU-PER</v>
      </c>
      <c r="U48" s="241"/>
      <c r="V48" s="275">
        <f>IF(C48="",NA(),MATCH($B48&amp;$C48,'Smelter Look-up'!$J:$J,0))</f>
        <v>343</v>
      </c>
      <c r="W48" s="276"/>
      <c r="X48" s="276">
        <f t="shared" ca="1" si="4"/>
        <v>0</v>
      </c>
      <c r="Y48" s="276"/>
      <c r="Z48" s="276"/>
      <c r="AB48" s="278" t="str">
        <f t="shared" si="5"/>
        <v>TantalumSolikamsk Magnesium Works OAO</v>
      </c>
    </row>
    <row r="49" spans="1:28" s="277" customFormat="1" ht="63.75">
      <c r="A49" s="216" t="s">
        <v>780</v>
      </c>
      <c r="B49" s="217" t="s">
        <v>1155</v>
      </c>
      <c r="C49" s="221" t="s">
        <v>2589</v>
      </c>
      <c r="D49" s="283"/>
      <c r="E49" s="217" t="str">
        <f ca="1">IF(ISERROR($V49),"",OFFSET('Smelter Look-up'!$D$4,$V49-4,0)&amp;"")</f>
        <v>JAPAN</v>
      </c>
      <c r="F49" s="217" t="str">
        <f ca="1">IF(ISERROR($V49),"",OFFSET('Smelter Look-up'!$E$4,$V49-4,0))</f>
        <v>CID001869</v>
      </c>
      <c r="G49" s="217" t="str">
        <f ca="1">IF(C49=$X$4,"Enter smelter details",IF(ISERROR($V49),"",OFFSET('Smelter Look-up'!$F$4,$V49-4,0)))</f>
        <v>RMI</v>
      </c>
      <c r="H49" s="218">
        <f ca="1">IF(ISERROR($V49),"",OFFSET('Smelter Look-up'!$G$4,$V49-4,0))</f>
        <v>0</v>
      </c>
      <c r="I49" s="219" t="str">
        <f ca="1">IF(ISERROR($V49),"",OFFSET('Smelter Look-up'!$H$4,$V49-4,0))</f>
        <v>Harima</v>
      </c>
      <c r="J49" s="219" t="str">
        <f ca="1">IF(ISERROR($V49),"",OFFSET('Smelter Look-up'!$I$4,$V49-4,0))</f>
        <v>Hyogo</v>
      </c>
      <c r="K49" s="273"/>
      <c r="L49" s="273"/>
      <c r="M49" s="273"/>
      <c r="N49" s="273"/>
      <c r="O49" s="273"/>
      <c r="P49" s="220"/>
      <c r="Q49" s="348" t="s">
        <v>15662</v>
      </c>
      <c r="R49" s="217" t="str">
        <f ca="1">IF(ISERROR($V49),"",OFFSET('Smelter Look-up'!$C$4,$V49-4,0)&amp;"")</f>
        <v>Taki Chemical Co., Ltd.</v>
      </c>
      <c r="S49" s="225" t="str">
        <f t="shared" ref="S49" ca="1" si="6">IF(B49="","",IF(ISERROR(MATCH($E49,CL,0)),"Unknown",INDIRECT("'C'!$A$"&amp;MATCH($E49,CL,0)+1)))</f>
        <v>JP</v>
      </c>
      <c r="T49" s="225" t="str">
        <f ca="1">IF(B49="","",IF(ISERROR(MATCH($J49,SorP!$B$1:$B$6230,0)),"",INDIRECT("'SorP'!$A$"&amp;MATCH($J49,SorP!$B$1:$B$6230,0))))</f>
        <v>JP-28</v>
      </c>
      <c r="U49" s="241"/>
      <c r="V49" s="275">
        <f>IF(C49="",NA(),MATCH($B49&amp;$C49,'Smelter Look-up'!$J:$J,0))</f>
        <v>345</v>
      </c>
      <c r="W49" s="276"/>
      <c r="X49" s="276">
        <f t="shared" ref="X49" ca="1" si="7">IF(AND(C49="Smelter not listed",OR(LEN(D49)=0,LEN(E49)=0)),1,0)</f>
        <v>0</v>
      </c>
      <c r="Y49" s="276"/>
      <c r="Z49" s="276"/>
      <c r="AB49" s="278" t="str">
        <f t="shared" ref="AB49" si="8">B49&amp;C49</f>
        <v>TantalumTaki Chemical Co., Ltd.</v>
      </c>
    </row>
    <row r="50" spans="1:28" s="277" customFormat="1" ht="38.25">
      <c r="A50" s="216" t="s">
        <v>781</v>
      </c>
      <c r="B50" s="217" t="s">
        <v>1155</v>
      </c>
      <c r="C50" s="221" t="s">
        <v>1772</v>
      </c>
      <c r="D50" s="283"/>
      <c r="E50" s="217" t="str">
        <f ca="1">IF(ISERROR($V50),"",OFFSET('Smelter Look-up'!$D$4,$V50-4,0)&amp;"")</f>
        <v>UNITED STATES OF AMERICA</v>
      </c>
      <c r="F50" s="217" t="str">
        <f ca="1">IF(ISERROR($V50),"",OFFSET('Smelter Look-up'!$E$4,$V50-4,0))</f>
        <v>CID001891</v>
      </c>
      <c r="G50" s="217" t="str">
        <f ca="1">IF(C50=$X$4,"Enter smelter details",IF(ISERROR($V50),"",OFFSET('Smelter Look-up'!$F$4,$V50-4,0)))</f>
        <v>RMI</v>
      </c>
      <c r="H50" s="218">
        <f ca="1">IF(ISERROR($V50),"",OFFSET('Smelter Look-up'!$G$4,$V50-4,0))</f>
        <v>0</v>
      </c>
      <c r="I50" s="219" t="str">
        <f ca="1">IF(ISERROR($V50),"",OFFSET('Smelter Look-up'!$H$4,$V50-4,0))</f>
        <v>Croydon</v>
      </c>
      <c r="J50" s="219" t="str">
        <f ca="1">IF(ISERROR($V50),"",OFFSET('Smelter Look-up'!$I$4,$V50-4,0))</f>
        <v>Pennsylvania</v>
      </c>
      <c r="K50" s="273"/>
      <c r="L50" s="273"/>
      <c r="M50" s="273"/>
      <c r="N50" s="273"/>
      <c r="O50" s="273"/>
      <c r="P50" s="220"/>
      <c r="Q50" s="348" t="s">
        <v>15663</v>
      </c>
      <c r="R50" s="217" t="str">
        <f ca="1">IF(ISERROR($V50),"",OFFSET('Smelter Look-up'!$C$4,$V50-4,0)&amp;"")</f>
        <v>Telex Metals</v>
      </c>
      <c r="S50" s="225" t="str">
        <f t="shared" ref="S50:S80" ca="1" si="9">IF(B50="","",IF(ISERROR(MATCH($E50,CL,0)),"Unknown",INDIRECT("'C'!$A$"&amp;MATCH($E50,CL,0)+1)))</f>
        <v>US</v>
      </c>
      <c r="T50" s="225" t="str">
        <f ca="1">IF(B50="","",IF(ISERROR(MATCH($J50,SorP!$B$1:$B$6230,0)),"",INDIRECT("'SorP'!$A$"&amp;MATCH($J50,SorP!$B$1:$B$6230,0))))</f>
        <v>US-PA</v>
      </c>
      <c r="U50" s="241"/>
      <c r="V50" s="275">
        <f>IF(C50="",NA(),MATCH($B50&amp;$C50,'Smelter Look-up'!$J:$J,0))</f>
        <v>347</v>
      </c>
      <c r="W50" s="276"/>
      <c r="X50" s="276">
        <f t="shared" ref="X50:X80" ca="1" si="10">IF(AND(C50="Smelter not listed",OR(LEN(D50)=0,LEN(E50)=0)),1,0)</f>
        <v>0</v>
      </c>
      <c r="Y50" s="276"/>
      <c r="Z50" s="276"/>
      <c r="AB50" s="278" t="str">
        <f t="shared" ref="AB50:AB80" si="11">B50&amp;C50</f>
        <v>TantalumTelex Metals</v>
      </c>
    </row>
    <row r="51" spans="1:28" s="277" customFormat="1" ht="76.5">
      <c r="A51" s="216" t="s">
        <v>782</v>
      </c>
      <c r="B51" s="217" t="s">
        <v>1155</v>
      </c>
      <c r="C51" s="221" t="s">
        <v>1775</v>
      </c>
      <c r="D51" s="283"/>
      <c r="E51" s="217" t="str">
        <f ca="1">IF(ISERROR($V51),"",OFFSET('Smelter Look-up'!$D$4,$V51-4,0)&amp;"")</f>
        <v>KAZAKHSTAN</v>
      </c>
      <c r="F51" s="217" t="str">
        <f ca="1">IF(ISERROR($V51),"",OFFSET('Smelter Look-up'!$E$4,$V51-4,0))</f>
        <v>CID001969</v>
      </c>
      <c r="G51" s="217" t="str">
        <f ca="1">IF(C51=$X$4,"Enter smelter details",IF(ISERROR($V51),"",OFFSET('Smelter Look-up'!$F$4,$V51-4,0)))</f>
        <v>RMI</v>
      </c>
      <c r="H51" s="218">
        <f ca="1">IF(ISERROR($V51),"",OFFSET('Smelter Look-up'!$G$4,$V51-4,0))</f>
        <v>0</v>
      </c>
      <c r="I51" s="219" t="str">
        <f ca="1">IF(ISERROR($V51),"",OFFSET('Smelter Look-up'!$H$4,$V51-4,0))</f>
        <v>Ust-Kamenogorsk</v>
      </c>
      <c r="J51" s="219" t="str">
        <f ca="1">IF(ISERROR($V51),"",OFFSET('Smelter Look-up'!$I$4,$V51-4,0))</f>
        <v>Qaraghandy oblysy</v>
      </c>
      <c r="K51" s="273"/>
      <c r="L51" s="273"/>
      <c r="M51" s="273"/>
      <c r="N51" s="273"/>
      <c r="O51" s="273"/>
      <c r="P51" s="220"/>
      <c r="Q51" s="348" t="s">
        <v>15645</v>
      </c>
      <c r="R51" s="217" t="str">
        <f ca="1">IF(ISERROR($V51),"",OFFSET('Smelter Look-up'!$C$4,$V51-4,0)&amp;"")</f>
        <v>Ulba Metallurgical Plant JSC</v>
      </c>
      <c r="S51" s="225" t="str">
        <f t="shared" ca="1" si="9"/>
        <v>KZ</v>
      </c>
      <c r="T51" s="225" t="str">
        <f ca="1">IF(B51="","",IF(ISERROR(MATCH($J51,SorP!$B$1:$B$6230,0)),"",INDIRECT("'SorP'!$A$"&amp;MATCH($J51,SorP!$B$1:$B$6230,0))))</f>
        <v>KZ-KAR</v>
      </c>
      <c r="U51" s="241"/>
      <c r="V51" s="275">
        <f>IF(C51="",NA(),MATCH($B51&amp;$C51,'Smelter Look-up'!$J:$J,0))</f>
        <v>349</v>
      </c>
      <c r="W51" s="276"/>
      <c r="X51" s="276">
        <f t="shared" ca="1" si="10"/>
        <v>0</v>
      </c>
      <c r="Y51" s="276"/>
      <c r="Z51" s="276"/>
      <c r="AB51" s="278" t="str">
        <f t="shared" si="11"/>
        <v>TantalumUlba Metallurgical Plant JSC</v>
      </c>
    </row>
    <row r="52" spans="1:28" s="277" customFormat="1" ht="127.5">
      <c r="A52" s="216" t="s">
        <v>1423</v>
      </c>
      <c r="B52" s="217" t="s">
        <v>1155</v>
      </c>
      <c r="C52" s="221" t="s">
        <v>2277</v>
      </c>
      <c r="D52" s="283"/>
      <c r="E52" s="217" t="str">
        <f ca="1">IF(ISERROR($V52),"",OFFSET('Smelter Look-up'!$D$4,$V52-4,0)&amp;"")</f>
        <v>CHINA</v>
      </c>
      <c r="F52" s="217" t="str">
        <f ca="1">IF(ISERROR($V52),"",OFFSET('Smelter Look-up'!$E$4,$V52-4,0))</f>
        <v>CID002508</v>
      </c>
      <c r="G52" s="217" t="str">
        <f ca="1">IF(C52=$X$4,"Enter smelter details",IF(ISERROR($V52),"",OFFSET('Smelter Look-up'!$F$4,$V52-4,0)))</f>
        <v>RMI</v>
      </c>
      <c r="H52" s="218">
        <f ca="1">IF(ISERROR($V52),"",OFFSET('Smelter Look-up'!$G$4,$V52-4,0))</f>
        <v>0</v>
      </c>
      <c r="I52" s="219" t="str">
        <f ca="1">IF(ISERROR($V52),"",OFFSET('Smelter Look-up'!$H$4,$V52-4,0))</f>
        <v>YunFu City</v>
      </c>
      <c r="J52" s="219" t="str">
        <f ca="1">IF(ISERROR($V52),"",OFFSET('Smelter Look-up'!$I$4,$V52-4,0))</f>
        <v>Guangdong Sheng</v>
      </c>
      <c r="K52" s="273"/>
      <c r="L52" s="273"/>
      <c r="M52" s="273"/>
      <c r="N52" s="273"/>
      <c r="O52" s="273"/>
      <c r="P52" s="220"/>
      <c r="Q52" s="348" t="s">
        <v>15651</v>
      </c>
      <c r="R52" s="217" t="str">
        <f ca="1">IF(ISERROR($V52),"",OFFSET('Smelter Look-up'!$C$4,$V52-4,0)&amp;"")</f>
        <v>XinXing HaoRong Electronic Material Co., Ltd.</v>
      </c>
      <c r="S52" s="225" t="str">
        <f t="shared" ca="1" si="9"/>
        <v>CN</v>
      </c>
      <c r="T52" s="225" t="str">
        <f ca="1">IF(B52="","",IF(ISERROR(MATCH($J52,SorP!$B$1:$B$6230,0)),"",INDIRECT("'SorP'!$A$"&amp;MATCH($J52,SorP!$B$1:$B$6230,0))))</f>
        <v>CN-GD</v>
      </c>
      <c r="U52" s="241"/>
      <c r="V52" s="275">
        <f>IF(C52="",NA(),MATCH($B52&amp;$C52,'Smelter Look-up'!$J:$J,0))</f>
        <v>350</v>
      </c>
      <c r="W52" s="276"/>
      <c r="X52" s="276">
        <f t="shared" ca="1" si="10"/>
        <v>0</v>
      </c>
      <c r="Y52" s="276"/>
      <c r="Z52" s="276"/>
      <c r="AB52" s="278" t="str">
        <f t="shared" si="11"/>
        <v>TantalumXinXing HaoRong Electronic Material Co., Ltd.</v>
      </c>
    </row>
    <row r="53" spans="1:28" s="277" customFormat="1" ht="127.5">
      <c r="A53" s="216" t="s">
        <v>778</v>
      </c>
      <c r="B53" s="217" t="s">
        <v>1155</v>
      </c>
      <c r="C53" s="221" t="s">
        <v>13614</v>
      </c>
      <c r="D53" s="283"/>
      <c r="E53" s="217" t="str">
        <f ca="1">IF(ISERROR($V53),"",OFFSET('Smelter Look-up'!$D$4,$V53-4,0)&amp;"")</f>
        <v>CHINA</v>
      </c>
      <c r="F53" s="217" t="str">
        <f ca="1">IF(ISERROR($V53),"",OFFSET('Smelter Look-up'!$E$4,$V53-4,0))</f>
        <v>CID001522</v>
      </c>
      <c r="G53" s="217" t="str">
        <f ca="1">IF(C53=$X$4,"Enter smelter details",IF(ISERROR($V53),"",OFFSET('Smelter Look-up'!$F$4,$V53-4,0)))</f>
        <v>RMI</v>
      </c>
      <c r="H53" s="218">
        <f ca="1">IF(ISERROR($V53),"",OFFSET('Smelter Look-up'!$G$4,$V53-4,0))</f>
        <v>0</v>
      </c>
      <c r="I53" s="219" t="str">
        <f ca="1">IF(ISERROR($V53),"",OFFSET('Smelter Look-up'!$H$4,$V53-4,0))</f>
        <v>Zhuzhou</v>
      </c>
      <c r="J53" s="219" t="str">
        <f ca="1">IF(ISERROR($V53),"",OFFSET('Smelter Look-up'!$I$4,$V53-4,0))</f>
        <v>Hunan Sheng</v>
      </c>
      <c r="K53" s="273"/>
      <c r="L53" s="273"/>
      <c r="M53" s="273"/>
      <c r="N53" s="273"/>
      <c r="O53" s="273"/>
      <c r="P53" s="220"/>
      <c r="Q53" s="348" t="s">
        <v>15664</v>
      </c>
      <c r="R53" s="217" t="str">
        <f ca="1">IF(ISERROR($V53),"",OFFSET('Smelter Look-up'!$C$4,$V53-4,0)&amp;"")</f>
        <v>Yanling Jincheng Tantalum &amp; Niobium Co., Ltd.</v>
      </c>
      <c r="S53" s="225" t="str">
        <f t="shared" ca="1" si="9"/>
        <v>CN</v>
      </c>
      <c r="T53" s="225" t="str">
        <f ca="1">IF(B53="","",IF(ISERROR(MATCH($J53,SorP!$B$1:$B$6230,0)),"",INDIRECT("'SorP'!$A$"&amp;MATCH($J53,SorP!$B$1:$B$6230,0))))</f>
        <v>CN-HN</v>
      </c>
      <c r="U53" s="241"/>
      <c r="V53" s="275">
        <f>IF(C53="",NA(),MATCH($B53&amp;$C53,'Smelter Look-up'!$J:$J,0))</f>
        <v>351</v>
      </c>
      <c r="W53" s="276"/>
      <c r="X53" s="276">
        <f t="shared" ca="1" si="10"/>
        <v>0</v>
      </c>
      <c r="Y53" s="276"/>
      <c r="Z53" s="276"/>
      <c r="AB53" s="278" t="str">
        <f t="shared" si="11"/>
        <v>TantalumYanling Jincheng Tantalum &amp; Niobium Co., Ltd.</v>
      </c>
    </row>
    <row r="54" spans="1:28" s="277" customFormat="1" ht="25.5">
      <c r="A54" s="216" t="s">
        <v>783</v>
      </c>
      <c r="B54" s="217" t="s">
        <v>1154</v>
      </c>
      <c r="C54" s="221" t="s">
        <v>51</v>
      </c>
      <c r="D54" s="283"/>
      <c r="E54" s="217" t="str">
        <f ca="1">IF(ISERROR($V54),"",OFFSET('Smelter Look-up'!$D$4,$V54-4,0)&amp;"")</f>
        <v>UNITED STATES OF AMERICA</v>
      </c>
      <c r="F54" s="217" t="str">
        <f ca="1">IF(ISERROR($V54),"",OFFSET('Smelter Look-up'!$E$4,$V54-4,0))</f>
        <v>CID000292</v>
      </c>
      <c r="G54" s="217" t="str">
        <f ca="1">IF(C54=$X$4,"Enter smelter details",IF(ISERROR($V54),"",OFFSET('Smelter Look-up'!$F$4,$V54-4,0)))</f>
        <v>RMI</v>
      </c>
      <c r="H54" s="218">
        <f ca="1">IF(ISERROR($V54),"",OFFSET('Smelter Look-up'!$G$4,$V54-4,0))</f>
        <v>0</v>
      </c>
      <c r="I54" s="219" t="str">
        <f ca="1">IF(ISERROR($V54),"",OFFSET('Smelter Look-up'!$H$4,$V54-4,0))</f>
        <v>Altoona</v>
      </c>
      <c r="J54" s="219" t="str">
        <f ca="1">IF(ISERROR($V54),"",OFFSET('Smelter Look-up'!$I$4,$V54-4,0))</f>
        <v>Pennsylvania</v>
      </c>
      <c r="K54" s="273"/>
      <c r="L54" s="273"/>
      <c r="M54" s="273"/>
      <c r="N54" s="273"/>
      <c r="O54" s="273"/>
      <c r="P54" s="220"/>
      <c r="Q54" s="348" t="s">
        <v>15665</v>
      </c>
      <c r="R54" s="217" t="str">
        <f ca="1">IF(ISERROR($V54),"",OFFSET('Smelter Look-up'!$C$4,$V54-4,0)&amp;"")</f>
        <v>Alpha</v>
      </c>
      <c r="S54" s="225" t="str">
        <f t="shared" ca="1" si="9"/>
        <v>US</v>
      </c>
      <c r="T54" s="225" t="str">
        <f ca="1">IF(B54="","",IF(ISERROR(MATCH($J54,SorP!$B$1:$B$6230,0)),"",INDIRECT("'SorP'!$A$"&amp;MATCH($J54,SorP!$B$1:$B$6230,0))))</f>
        <v>US-PA</v>
      </c>
      <c r="U54" s="241"/>
      <c r="V54" s="275">
        <f>IF(C54="",NA(),MATCH($B54&amp;$C54,'Smelter Look-up'!$J:$J,0))</f>
        <v>356</v>
      </c>
      <c r="W54" s="276"/>
      <c r="X54" s="276">
        <f t="shared" ca="1" si="10"/>
        <v>0</v>
      </c>
      <c r="Y54" s="276"/>
      <c r="Z54" s="276"/>
      <c r="AB54" s="278" t="str">
        <f t="shared" si="11"/>
        <v>TinAlpha</v>
      </c>
    </row>
    <row r="55" spans="1:28" s="277" customFormat="1" ht="102">
      <c r="A55" s="216" t="s">
        <v>2403</v>
      </c>
      <c r="B55" s="217" t="s">
        <v>1154</v>
      </c>
      <c r="C55" s="221" t="s">
        <v>2463</v>
      </c>
      <c r="D55" s="283"/>
      <c r="E55" s="217" t="str">
        <f ca="1">IF(ISERROR($V55),"",OFFSET('Smelter Look-up'!$D$4,$V55-4,0)&amp;"")</f>
        <v>CHINA</v>
      </c>
      <c r="F55" s="217" t="str">
        <f ca="1">IF(ISERROR($V55),"",OFFSET('Smelter Look-up'!$E$4,$V55-4,0))</f>
        <v>CID000228</v>
      </c>
      <c r="G55" s="217" t="str">
        <f ca="1">IF(C55=$X$4,"Enter smelter details",IF(ISERROR($V55),"",OFFSET('Smelter Look-up'!$F$4,$V55-4,0)))</f>
        <v>RMI</v>
      </c>
      <c r="H55" s="218">
        <f ca="1">IF(ISERROR($V55),"",OFFSET('Smelter Look-up'!$G$4,$V55-4,0))</f>
        <v>0</v>
      </c>
      <c r="I55" s="219" t="str">
        <f ca="1">IF(ISERROR($V55),"",OFFSET('Smelter Look-up'!$H$4,$V55-4,0))</f>
        <v>Chenzhou</v>
      </c>
      <c r="J55" s="219" t="str">
        <f ca="1">IF(ISERROR($V55),"",OFFSET('Smelter Look-up'!$I$4,$V55-4,0))</f>
        <v>Hunan Sheng</v>
      </c>
      <c r="K55" s="273"/>
      <c r="L55" s="273"/>
      <c r="M55" s="273"/>
      <c r="N55" s="273"/>
      <c r="O55" s="273"/>
      <c r="P55" s="220"/>
      <c r="Q55" s="348" t="s">
        <v>15666</v>
      </c>
      <c r="R55" s="217" t="str">
        <f ca="1">IF(ISERROR($V55),"",OFFSET('Smelter Look-up'!$C$4,$V55-4,0)&amp;"")</f>
        <v>Chenzhou Yunxiang Mining and Metallurgy Co., Ltd.</v>
      </c>
      <c r="S55" s="225" t="str">
        <f t="shared" ca="1" si="9"/>
        <v>CN</v>
      </c>
      <c r="T55" s="225" t="str">
        <f ca="1">IF(B55="","",IF(ISERROR(MATCH($J55,SorP!$B$1:$B$6230,0)),"",INDIRECT("'SorP'!$A$"&amp;MATCH($J55,SorP!$B$1:$B$6230,0))))</f>
        <v>CN-HN</v>
      </c>
      <c r="U55" s="241"/>
      <c r="V55" s="275">
        <f>IF(C55="",NA(),MATCH($B55&amp;$C55,'Smelter Look-up'!$J:$J,0))</f>
        <v>364</v>
      </c>
      <c r="W55" s="276"/>
      <c r="X55" s="276">
        <f t="shared" ca="1" si="10"/>
        <v>0</v>
      </c>
      <c r="Y55" s="276"/>
      <c r="Z55" s="276"/>
      <c r="AB55" s="278" t="str">
        <f t="shared" si="11"/>
        <v>TinChenzhou Yunxiang Mining and Metallurgy Co., Ltd.</v>
      </c>
    </row>
    <row r="56" spans="1:28" s="277" customFormat="1" ht="89.25">
      <c r="A56" s="216" t="s">
        <v>13265</v>
      </c>
      <c r="B56" s="217" t="s">
        <v>1154</v>
      </c>
      <c r="C56" s="221" t="s">
        <v>13264</v>
      </c>
      <c r="D56" s="283"/>
      <c r="E56" s="217" t="str">
        <f ca="1">IF(ISERROR($V56),"",OFFSET('Smelter Look-up'!$D$4,$V56-4,0)&amp;"")</f>
        <v>CHINA</v>
      </c>
      <c r="F56" s="217" t="str">
        <f ca="1">IF(ISERROR($V56),"",OFFSET('Smelter Look-up'!$E$4,$V56-4,0))</f>
        <v>CID003190</v>
      </c>
      <c r="G56" s="217" t="str">
        <f ca="1">IF(C56=$X$4,"Enter smelter details",IF(ISERROR($V56),"",OFFSET('Smelter Look-up'!$F$4,$V56-4,0)))</f>
        <v>RMI</v>
      </c>
      <c r="H56" s="218">
        <f ca="1">IF(ISERROR($V56),"",OFFSET('Smelter Look-up'!$G$4,$V56-4,0))</f>
        <v>0</v>
      </c>
      <c r="I56" s="219" t="str">
        <f ca="1">IF(ISERROR($V56),"",OFFSET('Smelter Look-up'!$H$4,$V56-4,0))</f>
        <v>Chifeng</v>
      </c>
      <c r="J56" s="219" t="str">
        <f ca="1">IF(ISERROR($V56),"",OFFSET('Smelter Look-up'!$I$4,$V56-4,0))</f>
        <v>Nei Mongol Zizhiqu</v>
      </c>
      <c r="K56" s="273"/>
      <c r="L56" s="273"/>
      <c r="M56" s="273"/>
      <c r="N56" s="273"/>
      <c r="O56" s="273"/>
      <c r="P56" s="220"/>
      <c r="Q56" s="348" t="s">
        <v>15667</v>
      </c>
      <c r="R56" s="217" t="str">
        <f ca="1">IF(ISERROR($V56),"",OFFSET('Smelter Look-up'!$C$4,$V56-4,0)&amp;"")</f>
        <v>Chifeng Dajingzi Tin Industry Co., Ltd.</v>
      </c>
      <c r="S56" s="225" t="str">
        <f t="shared" ca="1" si="9"/>
        <v>CN</v>
      </c>
      <c r="T56" s="225" t="str">
        <f ca="1">IF(B56="","",IF(ISERROR(MATCH($J56,SorP!$B$1:$B$6230,0)),"",INDIRECT("'SorP'!$A$"&amp;MATCH($J56,SorP!$B$1:$B$6230,0))))</f>
        <v>CN-NM</v>
      </c>
      <c r="U56" s="241"/>
      <c r="V56" s="275">
        <f>IF(C56="",NA(),MATCH($B56&amp;$C56,'Smelter Look-up'!$J:$J,0))</f>
        <v>365</v>
      </c>
      <c r="W56" s="276"/>
      <c r="X56" s="276">
        <f t="shared" ca="1" si="10"/>
        <v>0</v>
      </c>
      <c r="Y56" s="276"/>
      <c r="Z56" s="276"/>
      <c r="AB56" s="278" t="str">
        <f t="shared" si="11"/>
        <v>TinChifeng Dajingzi Tin Industry Co., Ltd.</v>
      </c>
    </row>
    <row r="57" spans="1:28" s="277" customFormat="1" ht="63.75">
      <c r="A57" s="216" t="s">
        <v>791</v>
      </c>
      <c r="B57" s="217" t="s">
        <v>1154</v>
      </c>
      <c r="C57" s="221" t="s">
        <v>1350</v>
      </c>
      <c r="D57" s="283"/>
      <c r="E57" s="217" t="str">
        <f ca="1">IF(ISERROR($V57),"",OFFSET('Smelter Look-up'!$D$4,$V57-4,0)&amp;"")</f>
        <v>CHINA</v>
      </c>
      <c r="F57" s="217" t="str">
        <f ca="1">IF(ISERROR($V57),"",OFFSET('Smelter Look-up'!$E$4,$V57-4,0))</f>
        <v>CID001070</v>
      </c>
      <c r="G57" s="217" t="str">
        <f ca="1">IF(C57=$X$4,"Enter smelter details",IF(ISERROR($V57),"",OFFSET('Smelter Look-up'!$F$4,$V57-4,0)))</f>
        <v>RMI</v>
      </c>
      <c r="H57" s="218">
        <f ca="1">IF(ISERROR($V57),"",OFFSET('Smelter Look-up'!$G$4,$V57-4,0))</f>
        <v>0</v>
      </c>
      <c r="I57" s="219" t="str">
        <f ca="1">IF(ISERROR($V57),"",OFFSET('Smelter Look-up'!$H$4,$V57-4,0))</f>
        <v>Laibin</v>
      </c>
      <c r="J57" s="219" t="str">
        <f ca="1">IF(ISERROR($V57),"",OFFSET('Smelter Look-up'!$I$4,$V57-4,0))</f>
        <v>Guangxi Zhuangzu Zizhiqu</v>
      </c>
      <c r="K57" s="273"/>
      <c r="L57" s="273"/>
      <c r="M57" s="273"/>
      <c r="N57" s="273"/>
      <c r="O57" s="273"/>
      <c r="P57" s="220"/>
      <c r="Q57" s="348" t="s">
        <v>15668</v>
      </c>
      <c r="R57" s="217" t="str">
        <f ca="1">IF(ISERROR($V57),"",OFFSET('Smelter Look-up'!$C$4,$V57-4,0)&amp;"")</f>
        <v>China Tin Group Co., Ltd.</v>
      </c>
      <c r="S57" s="225" t="str">
        <f t="shared" ca="1" si="9"/>
        <v>CN</v>
      </c>
      <c r="T57" s="225" t="str">
        <f ca="1">IF(B57="","",IF(ISERROR(MATCH($J57,SorP!$B$1:$B$6230,0)),"",INDIRECT("'SorP'!$A$"&amp;MATCH($J57,SorP!$B$1:$B$6230,0))))</f>
        <v>CN-GX</v>
      </c>
      <c r="U57" s="241"/>
      <c r="V57" s="275">
        <f>IF(C57="",NA(),MATCH($B57&amp;$C57,'Smelter Look-up'!$J:$J,0))</f>
        <v>367</v>
      </c>
      <c r="W57" s="276"/>
      <c r="X57" s="276">
        <f t="shared" ca="1" si="10"/>
        <v>0</v>
      </c>
      <c r="Y57" s="276"/>
      <c r="Z57" s="276"/>
      <c r="AB57" s="278" t="str">
        <f t="shared" si="11"/>
        <v>TinChina Tin Group Co., Ltd.</v>
      </c>
    </row>
    <row r="58" spans="1:28" s="277" customFormat="1" ht="20.25">
      <c r="A58" s="216" t="s">
        <v>1433</v>
      </c>
      <c r="B58" s="217" t="s">
        <v>1154</v>
      </c>
      <c r="C58" s="221" t="s">
        <v>929</v>
      </c>
      <c r="D58" s="283"/>
      <c r="E58" s="217" t="str">
        <f ca="1">IF(ISERROR($V58),"",OFFSET('Smelter Look-up'!$D$4,$V58-4,0)&amp;"")</f>
        <v>JAPAN</v>
      </c>
      <c r="F58" s="217" t="str">
        <f ca="1">IF(ISERROR($V58),"",OFFSET('Smelter Look-up'!$E$4,$V58-4,0))</f>
        <v>CID000402</v>
      </c>
      <c r="G58" s="217" t="str">
        <f ca="1">IF(C58=$X$4,"Enter smelter details",IF(ISERROR($V58),"",OFFSET('Smelter Look-up'!$F$4,$V58-4,0)))</f>
        <v>RMI</v>
      </c>
      <c r="H58" s="218">
        <f ca="1">IF(ISERROR($V58),"",OFFSET('Smelter Look-up'!$G$4,$V58-4,0))</f>
        <v>0</v>
      </c>
      <c r="I58" s="219" t="str">
        <f ca="1">IF(ISERROR($V58),"",OFFSET('Smelter Look-up'!$H$4,$V58-4,0))</f>
        <v>Kosaka</v>
      </c>
      <c r="J58" s="219" t="str">
        <f ca="1">IF(ISERROR($V58),"",OFFSET('Smelter Look-up'!$I$4,$V58-4,0))</f>
        <v>Akita</v>
      </c>
      <c r="K58" s="273"/>
      <c r="L58" s="273"/>
      <c r="M58" s="273"/>
      <c r="N58" s="273"/>
      <c r="O58" s="273"/>
      <c r="P58" s="220"/>
      <c r="Q58" s="348" t="s">
        <v>15669</v>
      </c>
      <c r="R58" s="217" t="str">
        <f ca="1">IF(ISERROR($V58),"",OFFSET('Smelter Look-up'!$C$4,$V58-4,0)&amp;"")</f>
        <v>Dowa</v>
      </c>
      <c r="S58" s="225" t="str">
        <f t="shared" ca="1" si="9"/>
        <v>JP</v>
      </c>
      <c r="T58" s="225" t="str">
        <f ca="1">IF(B58="","",IF(ISERROR(MATCH($J58,SorP!$B$1:$B$6230,0)),"",INDIRECT("'SorP'!$A$"&amp;MATCH($J58,SorP!$B$1:$B$6230,0))))</f>
        <v>JP-05</v>
      </c>
      <c r="U58" s="241"/>
      <c r="V58" s="275">
        <f>IF(C58="",NA(),MATCH($B58&amp;$C58,'Smelter Look-up'!$J:$J,0))</f>
        <v>374</v>
      </c>
      <c r="W58" s="276"/>
      <c r="X58" s="276">
        <f t="shared" ca="1" si="10"/>
        <v>0</v>
      </c>
      <c r="Y58" s="276"/>
      <c r="Z58" s="276"/>
      <c r="AB58" s="278" t="str">
        <f t="shared" si="11"/>
        <v>TinDowa</v>
      </c>
    </row>
    <row r="59" spans="1:28" s="277" customFormat="1" ht="38.25">
      <c r="A59" s="216" t="s">
        <v>784</v>
      </c>
      <c r="B59" s="217" t="s">
        <v>1154</v>
      </c>
      <c r="C59" s="221" t="s">
        <v>865</v>
      </c>
      <c r="D59" s="283"/>
      <c r="E59" s="217" t="str">
        <f ca="1">IF(ISERROR($V59),"",OFFSET('Smelter Look-up'!$D$4,$V59-4,0)&amp;"")</f>
        <v>BOLIVIA (PLURINATIONAL STATE OF)</v>
      </c>
      <c r="F59" s="217" t="str">
        <f ca="1">IF(ISERROR($V59),"",OFFSET('Smelter Look-up'!$E$4,$V59-4,0))</f>
        <v>CID000438</v>
      </c>
      <c r="G59" s="217" t="str">
        <f ca="1">IF(C59=$X$4,"Enter smelter details",IF(ISERROR($V59),"",OFFSET('Smelter Look-up'!$F$4,$V59-4,0)))</f>
        <v>RMI</v>
      </c>
      <c r="H59" s="218">
        <f ca="1">IF(ISERROR($V59),"",OFFSET('Smelter Look-up'!$G$4,$V59-4,0))</f>
        <v>0</v>
      </c>
      <c r="I59" s="219" t="str">
        <f ca="1">IF(ISERROR($V59),"",OFFSET('Smelter Look-up'!$H$4,$V59-4,0))</f>
        <v>Oruro</v>
      </c>
      <c r="J59" s="219" t="str">
        <f ca="1">IF(ISERROR($V59),"",OFFSET('Smelter Look-up'!$I$4,$V59-4,0))</f>
        <v>Oruro</v>
      </c>
      <c r="K59" s="273"/>
      <c r="L59" s="273"/>
      <c r="M59" s="273"/>
      <c r="N59" s="273"/>
      <c r="O59" s="273"/>
      <c r="P59" s="220"/>
      <c r="Q59" s="348" t="s">
        <v>15670</v>
      </c>
      <c r="R59" s="217" t="str">
        <f ca="1">IF(ISERROR($V59),"",OFFSET('Smelter Look-up'!$C$4,$V59-4,0)&amp;"")</f>
        <v>EM Vinto</v>
      </c>
      <c r="S59" s="225" t="str">
        <f t="shared" ca="1" si="9"/>
        <v>BO</v>
      </c>
      <c r="T59" s="225" t="str">
        <f ca="1">IF(B59="","",IF(ISERROR(MATCH($J59,SorP!$B$1:$B$6230,0)),"",INDIRECT("'SorP'!$A$"&amp;MATCH($J59,SorP!$B$1:$B$6230,0))))</f>
        <v>BO-O</v>
      </c>
      <c r="U59" s="241"/>
      <c r="V59" s="275">
        <f>IF(C59="",NA(),MATCH($B59&amp;$C59,'Smelter Look-up'!$J:$J,0))</f>
        <v>377</v>
      </c>
      <c r="W59" s="276"/>
      <c r="X59" s="276">
        <f t="shared" ca="1" si="10"/>
        <v>0</v>
      </c>
      <c r="Y59" s="276"/>
      <c r="Z59" s="276"/>
      <c r="AB59" s="278" t="str">
        <f t="shared" si="11"/>
        <v>TinEM Vinto</v>
      </c>
    </row>
    <row r="60" spans="1:28" s="277" customFormat="1" ht="25.5">
      <c r="A60" s="216" t="s">
        <v>786</v>
      </c>
      <c r="B60" s="217" t="s">
        <v>1154</v>
      </c>
      <c r="C60" s="221" t="s">
        <v>836</v>
      </c>
      <c r="D60" s="283"/>
      <c r="E60" s="217" t="str">
        <f ca="1">IF(ISERROR($V60),"",OFFSET('Smelter Look-up'!$D$4,$V60-4,0)&amp;"")</f>
        <v>POLAND</v>
      </c>
      <c r="F60" s="217" t="str">
        <f ca="1">IF(ISERROR($V60),"",OFFSET('Smelter Look-up'!$E$4,$V60-4,0))</f>
        <v>CID000468</v>
      </c>
      <c r="G60" s="217" t="str">
        <f ca="1">IF(C60=$X$4,"Enter smelter details",IF(ISERROR($V60),"",OFFSET('Smelter Look-up'!$F$4,$V60-4,0)))</f>
        <v>RMI</v>
      </c>
      <c r="H60" s="218">
        <f ca="1">IF(ISERROR($V60),"",OFFSET('Smelter Look-up'!$G$4,$V60-4,0))</f>
        <v>0</v>
      </c>
      <c r="I60" s="219" t="str">
        <f ca="1">IF(ISERROR($V60),"",OFFSET('Smelter Look-up'!$H$4,$V60-4,0))</f>
        <v>Chmielów</v>
      </c>
      <c r="J60" s="219" t="str">
        <f ca="1">IF(ISERROR($V60),"",OFFSET('Smelter Look-up'!$I$4,$V60-4,0))</f>
        <v>Podkarpackie</v>
      </c>
      <c r="K60" s="273"/>
      <c r="L60" s="273"/>
      <c r="M60" s="273"/>
      <c r="N60" s="273"/>
      <c r="O60" s="273"/>
      <c r="P60" s="220"/>
      <c r="Q60" s="348" t="s">
        <v>15671</v>
      </c>
      <c r="R60" s="217" t="str">
        <f ca="1">IF(ISERROR($V60),"",OFFSET('Smelter Look-up'!$C$4,$V60-4,0)&amp;"")</f>
        <v>Fenix Metals</v>
      </c>
      <c r="S60" s="225" t="str">
        <f t="shared" ca="1" si="9"/>
        <v>PL</v>
      </c>
      <c r="T60" s="225" t="str">
        <f ca="1">IF(B60="","",IF(ISERROR(MATCH($J60,SorP!$B$1:$B$6230,0)),"",INDIRECT("'SorP'!$A$"&amp;MATCH($J60,SorP!$B$1:$B$6230,0))))</f>
        <v>PL-18</v>
      </c>
      <c r="U60" s="241"/>
      <c r="V60" s="275">
        <f>IF(C60="",NA(),MATCH($B60&amp;$C60,'Smelter Look-up'!$J:$J,0))</f>
        <v>383</v>
      </c>
      <c r="W60" s="276"/>
      <c r="X60" s="276">
        <f t="shared" ca="1" si="10"/>
        <v>0</v>
      </c>
      <c r="Y60" s="276"/>
      <c r="Z60" s="276"/>
      <c r="AB60" s="278" t="str">
        <f t="shared" si="11"/>
        <v>TinFenix Metals</v>
      </c>
    </row>
    <row r="61" spans="1:28" s="277" customFormat="1" ht="89.25">
      <c r="A61" s="216" t="s">
        <v>790</v>
      </c>
      <c r="B61" s="217" t="s">
        <v>1154</v>
      </c>
      <c r="C61" s="221" t="s">
        <v>1450</v>
      </c>
      <c r="D61" s="283"/>
      <c r="E61" s="217" t="str">
        <f ca="1">IF(ISERROR($V61),"",OFFSET('Smelter Look-up'!$D$4,$V61-4,0)&amp;"")</f>
        <v>CHINA</v>
      </c>
      <c r="F61" s="217" t="str">
        <f ca="1">IF(ISERROR($V61),"",OFFSET('Smelter Look-up'!$E$4,$V61-4,0))</f>
        <v>CID000942</v>
      </c>
      <c r="G61" s="217" t="str">
        <f ca="1">IF(C61=$X$4,"Enter smelter details",IF(ISERROR($V61),"",OFFSET('Smelter Look-up'!$F$4,$V61-4,0)))</f>
        <v>RMI</v>
      </c>
      <c r="H61" s="218">
        <f ca="1">IF(ISERROR($V61),"",OFFSET('Smelter Look-up'!$G$4,$V61-4,0))</f>
        <v>0</v>
      </c>
      <c r="I61" s="219" t="str">
        <f ca="1">IF(ISERROR($V61),"",OFFSET('Smelter Look-up'!$H$4,$V61-4,0))</f>
        <v>Gejiu</v>
      </c>
      <c r="J61" s="219" t="str">
        <f ca="1">IF(ISERROR($V61),"",OFFSET('Smelter Look-up'!$I$4,$V61-4,0))</f>
        <v>Yunnan Sheng</v>
      </c>
      <c r="K61" s="273"/>
      <c r="L61" s="273"/>
      <c r="M61" s="273"/>
      <c r="N61" s="273"/>
      <c r="O61" s="273"/>
      <c r="P61" s="220"/>
      <c r="Q61" s="348" t="s">
        <v>15672</v>
      </c>
      <c r="R61" s="217" t="str">
        <f ca="1">IF(ISERROR($V61),"",OFFSET('Smelter Look-up'!$C$4,$V61-4,0)&amp;"")</f>
        <v>Gejiu Kai Meng Industry and Trade LLC</v>
      </c>
      <c r="S61" s="225" t="str">
        <f t="shared" ca="1" si="9"/>
        <v>CN</v>
      </c>
      <c r="T61" s="225" t="str">
        <f ca="1">IF(B61="","",IF(ISERROR(MATCH($J61,SorP!$B$1:$B$6230,0)),"",INDIRECT("'SorP'!$A$"&amp;MATCH($J61,SorP!$B$1:$B$6230,0))))</f>
        <v>CN-YN</v>
      </c>
      <c r="U61" s="241"/>
      <c r="V61" s="275">
        <f>IF(C61="",NA(),MATCH($B61&amp;$C61,'Smelter Look-up'!$J:$J,0))</f>
        <v>388</v>
      </c>
      <c r="W61" s="276"/>
      <c r="X61" s="276">
        <f t="shared" ca="1" si="10"/>
        <v>0</v>
      </c>
      <c r="Y61" s="276"/>
      <c r="Z61" s="276"/>
      <c r="AB61" s="278" t="str">
        <f t="shared" si="11"/>
        <v>TinGejiu Kai Meng Industry and Trade LLC</v>
      </c>
    </row>
    <row r="62" spans="1:28" s="277" customFormat="1" ht="89.25">
      <c r="A62" s="216" t="s">
        <v>787</v>
      </c>
      <c r="B62" s="217" t="s">
        <v>1154</v>
      </c>
      <c r="C62" s="221" t="s">
        <v>2248</v>
      </c>
      <c r="D62" s="283"/>
      <c r="E62" s="217" t="str">
        <f ca="1">IF(ISERROR($V62),"",OFFSET('Smelter Look-up'!$D$4,$V62-4,0)&amp;"")</f>
        <v>CHINA</v>
      </c>
      <c r="F62" s="217" t="str">
        <f ca="1">IF(ISERROR($V62),"",OFFSET('Smelter Look-up'!$E$4,$V62-4,0))</f>
        <v>CID000538</v>
      </c>
      <c r="G62" s="217" t="str">
        <f ca="1">IF(C62=$X$4,"Enter smelter details",IF(ISERROR($V62),"",OFFSET('Smelter Look-up'!$F$4,$V62-4,0)))</f>
        <v>RMI</v>
      </c>
      <c r="H62" s="218">
        <f ca="1">IF(ISERROR($V62),"",OFFSET('Smelter Look-up'!$G$4,$V62-4,0))</f>
        <v>0</v>
      </c>
      <c r="I62" s="219" t="str">
        <f ca="1">IF(ISERROR($V62),"",OFFSET('Smelter Look-up'!$H$4,$V62-4,0))</f>
        <v>Gejiu</v>
      </c>
      <c r="J62" s="219" t="str">
        <f ca="1">IF(ISERROR($V62),"",OFFSET('Smelter Look-up'!$I$4,$V62-4,0))</f>
        <v>Yunnan Sheng</v>
      </c>
      <c r="K62" s="273"/>
      <c r="L62" s="273"/>
      <c r="M62" s="273"/>
      <c r="N62" s="273"/>
      <c r="O62" s="273"/>
      <c r="P62" s="220"/>
      <c r="Q62" s="348" t="s">
        <v>15673</v>
      </c>
      <c r="R62" s="217" t="str">
        <f ca="1">IF(ISERROR($V62),"",OFFSET('Smelter Look-up'!$C$4,$V62-4,0)&amp;"")</f>
        <v>Gejiu Non-Ferrous Metal Processing Co., Ltd.</v>
      </c>
      <c r="S62" s="225" t="str">
        <f t="shared" ca="1" si="9"/>
        <v>CN</v>
      </c>
      <c r="T62" s="225" t="str">
        <f ca="1">IF(B62="","",IF(ISERROR(MATCH($J62,SorP!$B$1:$B$6230,0)),"",INDIRECT("'SorP'!$A$"&amp;MATCH($J62,SorP!$B$1:$B$6230,0))))</f>
        <v>CN-YN</v>
      </c>
      <c r="U62" s="241"/>
      <c r="V62" s="275">
        <f>IF(C62="",NA(),MATCH($B62&amp;$C62,'Smelter Look-up'!$J:$J,0))</f>
        <v>389</v>
      </c>
      <c r="W62" s="276"/>
      <c r="X62" s="276">
        <f t="shared" ca="1" si="10"/>
        <v>0</v>
      </c>
      <c r="Y62" s="276"/>
      <c r="Z62" s="276"/>
      <c r="AB62" s="278" t="str">
        <f t="shared" si="11"/>
        <v>TinGejiu Non-Ferrous Metal Processing Co., Ltd.</v>
      </c>
    </row>
    <row r="63" spans="1:28" s="277" customFormat="1" ht="102">
      <c r="A63" s="216" t="s">
        <v>1840</v>
      </c>
      <c r="B63" s="217" t="s">
        <v>1154</v>
      </c>
      <c r="C63" s="221" t="s">
        <v>1839</v>
      </c>
      <c r="D63" s="283"/>
      <c r="E63" s="217" t="str">
        <f ca="1">IF(ISERROR($V63),"",OFFSET('Smelter Look-up'!$D$4,$V63-4,0)&amp;"")</f>
        <v>CHINA</v>
      </c>
      <c r="F63" s="217" t="str">
        <f ca="1">IF(ISERROR($V63),"",OFFSET('Smelter Look-up'!$E$4,$V63-4,0))</f>
        <v>CID001908</v>
      </c>
      <c r="G63" s="217" t="str">
        <f ca="1">IF(C63=$X$4,"Enter smelter details",IF(ISERROR($V63),"",OFFSET('Smelter Look-up'!$F$4,$V63-4,0)))</f>
        <v>RMI</v>
      </c>
      <c r="H63" s="218">
        <f ca="1">IF(ISERROR($V63),"",OFFSET('Smelter Look-up'!$G$4,$V63-4,0))</f>
        <v>0</v>
      </c>
      <c r="I63" s="219" t="str">
        <f ca="1">IF(ISERROR($V63),"",OFFSET('Smelter Look-up'!$H$4,$V63-4,0))</f>
        <v>Gejiu</v>
      </c>
      <c r="J63" s="219" t="str">
        <f ca="1">IF(ISERROR($V63),"",OFFSET('Smelter Look-up'!$I$4,$V63-4,0))</f>
        <v>Yunnan Sheng</v>
      </c>
      <c r="K63" s="273"/>
      <c r="L63" s="273"/>
      <c r="M63" s="273"/>
      <c r="N63" s="273"/>
      <c r="O63" s="273"/>
      <c r="P63" s="220"/>
      <c r="Q63" s="348" t="s">
        <v>15674</v>
      </c>
      <c r="R63" s="217" t="str">
        <f ca="1">IF(ISERROR($V63),"",OFFSET('Smelter Look-up'!$C$4,$V63-4,0)&amp;"")</f>
        <v>Gejiu Yunxin Nonferrous Electrolysis Co., Ltd.</v>
      </c>
      <c r="S63" s="225" t="str">
        <f t="shared" ca="1" si="9"/>
        <v>CN</v>
      </c>
      <c r="T63" s="225" t="str">
        <f ca="1">IF(B63="","",IF(ISERROR(MATCH($J63,SorP!$B$1:$B$6230,0)),"",INDIRECT("'SorP'!$A$"&amp;MATCH($J63,SorP!$B$1:$B$6230,0))))</f>
        <v>CN-YN</v>
      </c>
      <c r="U63" s="241"/>
      <c r="V63" s="275">
        <f>IF(C63="",NA(),MATCH($B63&amp;$C63,'Smelter Look-up'!$J:$J,0))</f>
        <v>390</v>
      </c>
      <c r="W63" s="276"/>
      <c r="X63" s="276">
        <f t="shared" ca="1" si="10"/>
        <v>0</v>
      </c>
      <c r="Y63" s="276"/>
      <c r="Z63" s="276"/>
      <c r="AB63" s="278" t="str">
        <f t="shared" si="11"/>
        <v>TinGejiu Yunxin Nonferrous Electrolysis Co., Ltd.</v>
      </c>
    </row>
    <row r="64" spans="1:28" s="277" customFormat="1" ht="89.25">
      <c r="A64" s="216" t="s">
        <v>788</v>
      </c>
      <c r="B64" s="217" t="s">
        <v>1154</v>
      </c>
      <c r="C64" s="221" t="s">
        <v>1811</v>
      </c>
      <c r="D64" s="283"/>
      <c r="E64" s="217" t="str">
        <f ca="1">IF(ISERROR($V64),"",OFFSET('Smelter Look-up'!$D$4,$V64-4,0)&amp;"")</f>
        <v>CHINA</v>
      </c>
      <c r="F64" s="217" t="str">
        <f ca="1">IF(ISERROR($V64),"",OFFSET('Smelter Look-up'!$E$4,$V64-4,0))</f>
        <v>CID000555</v>
      </c>
      <c r="G64" s="217" t="str">
        <f ca="1">IF(C64=$X$4,"Enter smelter details",IF(ISERROR($V64),"",OFFSET('Smelter Look-up'!$F$4,$V64-4,0)))</f>
        <v>RMI</v>
      </c>
      <c r="H64" s="218">
        <f ca="1">IF(ISERROR($V64),"",OFFSET('Smelter Look-up'!$G$4,$V64-4,0))</f>
        <v>0</v>
      </c>
      <c r="I64" s="219" t="str">
        <f ca="1">IF(ISERROR($V64),"",OFFSET('Smelter Look-up'!$H$4,$V64-4,0))</f>
        <v>Gejiu</v>
      </c>
      <c r="J64" s="219" t="str">
        <f ca="1">IF(ISERROR($V64),"",OFFSET('Smelter Look-up'!$I$4,$V64-4,0))</f>
        <v>Yunnan Sheng</v>
      </c>
      <c r="K64" s="273"/>
      <c r="L64" s="273"/>
      <c r="M64" s="273"/>
      <c r="N64" s="273"/>
      <c r="O64" s="273"/>
      <c r="P64" s="220"/>
      <c r="Q64" s="348" t="s">
        <v>15675</v>
      </c>
      <c r="R64" s="217" t="str">
        <f ca="1">IF(ISERROR($V64),"",OFFSET('Smelter Look-up'!$C$4,$V64-4,0)&amp;"")</f>
        <v>Gejiu Zili Mining And Metallurgy Co., Ltd.</v>
      </c>
      <c r="S64" s="225" t="str">
        <f t="shared" ca="1" si="9"/>
        <v>CN</v>
      </c>
      <c r="T64" s="225" t="str">
        <f ca="1">IF(B64="","",IF(ISERROR(MATCH($J64,SorP!$B$1:$B$6230,0)),"",INDIRECT("'SorP'!$A$"&amp;MATCH($J64,SorP!$B$1:$B$6230,0))))</f>
        <v>CN-YN</v>
      </c>
      <c r="U64" s="241"/>
      <c r="V64" s="275">
        <f>IF(C64="",NA(),MATCH($B64&amp;$C64,'Smelter Look-up'!$J:$J,0))</f>
        <v>392</v>
      </c>
      <c r="W64" s="276"/>
      <c r="X64" s="276">
        <f t="shared" ca="1" si="10"/>
        <v>0</v>
      </c>
      <c r="Y64" s="276"/>
      <c r="Z64" s="276"/>
      <c r="AB64" s="278" t="str">
        <f t="shared" si="11"/>
        <v>TinGejiu Zili Mining And Metallurgy Co., Ltd.</v>
      </c>
    </row>
    <row r="65" spans="1:28" s="277" customFormat="1" ht="102">
      <c r="A65" s="216" t="s">
        <v>2678</v>
      </c>
      <c r="B65" s="217" t="s">
        <v>1154</v>
      </c>
      <c r="C65" s="221" t="s">
        <v>2677</v>
      </c>
      <c r="D65" s="283"/>
      <c r="E65" s="217" t="str">
        <f ca="1">IF(ISERROR($V65),"",OFFSET('Smelter Look-up'!$D$4,$V65-4,0)&amp;"")</f>
        <v>CHINA</v>
      </c>
      <c r="F65" s="217" t="str">
        <f ca="1">IF(ISERROR($V65),"",OFFSET('Smelter Look-up'!$E$4,$V65-4,0))</f>
        <v>CID003116</v>
      </c>
      <c r="G65" s="217" t="str">
        <f ca="1">IF(C65=$X$4,"Enter smelter details",IF(ISERROR($V65),"",OFFSET('Smelter Look-up'!$F$4,$V65-4,0)))</f>
        <v>RMI</v>
      </c>
      <c r="H65" s="218">
        <f ca="1">IF(ISERROR($V65),"",OFFSET('Smelter Look-up'!$G$4,$V65-4,0))</f>
        <v>0</v>
      </c>
      <c r="I65" s="219" t="str">
        <f ca="1">IF(ISERROR($V65),"",OFFSET('Smelter Look-up'!$H$4,$V65-4,0))</f>
        <v>Chaozhou</v>
      </c>
      <c r="J65" s="219" t="str">
        <f ca="1">IF(ISERROR($V65),"",OFFSET('Smelter Look-up'!$I$4,$V65-4,0))</f>
        <v>Guangdong Sheng</v>
      </c>
      <c r="K65" s="273"/>
      <c r="L65" s="273"/>
      <c r="M65" s="273"/>
      <c r="N65" s="273"/>
      <c r="O65" s="273"/>
      <c r="P65" s="220"/>
      <c r="Q65" s="348" t="s">
        <v>15676</v>
      </c>
      <c r="R65" s="217" t="str">
        <f ca="1">IF(ISERROR($V65),"",OFFSET('Smelter Look-up'!$C$4,$V65-4,0)&amp;"")</f>
        <v>Guangdong Hanhe Non-Ferrous Metal Co., Ltd.</v>
      </c>
      <c r="S65" s="225" t="str">
        <f t="shared" ca="1" si="9"/>
        <v>CN</v>
      </c>
      <c r="T65" s="225" t="str">
        <f ca="1">IF(B65="","",IF(ISERROR(MATCH($J65,SorP!$B$1:$B$6230,0)),"",INDIRECT("'SorP'!$A$"&amp;MATCH($J65,SorP!$B$1:$B$6230,0))))</f>
        <v>CN-GD</v>
      </c>
      <c r="U65" s="241"/>
      <c r="V65" s="275">
        <f>IF(C65="",NA(),MATCH($B65&amp;$C65,'Smelter Look-up'!$J:$J,0))</f>
        <v>395</v>
      </c>
      <c r="W65" s="276"/>
      <c r="X65" s="276">
        <f t="shared" ca="1" si="10"/>
        <v>0</v>
      </c>
      <c r="Y65" s="276"/>
      <c r="Z65" s="276"/>
      <c r="AB65" s="278" t="str">
        <f t="shared" si="11"/>
        <v>TinGuangdong Hanhe Non-Ferrous Metal Co., Ltd.</v>
      </c>
    </row>
    <row r="66" spans="1:28" s="277" customFormat="1" ht="89.25">
      <c r="A66" s="216" t="s">
        <v>2379</v>
      </c>
      <c r="B66" s="217" t="s">
        <v>1154</v>
      </c>
      <c r="C66" s="221" t="s">
        <v>2378</v>
      </c>
      <c r="D66" s="283"/>
      <c r="E66" s="217" t="str">
        <f ca="1">IF(ISERROR($V66),"",OFFSET('Smelter Look-up'!$D$4,$V66-4,0)&amp;"")</f>
        <v>CHINA</v>
      </c>
      <c r="F66" s="217" t="str">
        <f ca="1">IF(ISERROR($V66),"",OFFSET('Smelter Look-up'!$E$4,$V66-4,0))</f>
        <v>CID002849</v>
      </c>
      <c r="G66" s="217" t="str">
        <f ca="1">IF(C66=$X$4,"Enter smelter details",IF(ISERROR($V66),"",OFFSET('Smelter Look-up'!$F$4,$V66-4,0)))</f>
        <v>RMI</v>
      </c>
      <c r="H66" s="218">
        <f ca="1">IF(ISERROR($V66),"",OFFSET('Smelter Look-up'!$G$4,$V66-4,0))</f>
        <v>0</v>
      </c>
      <c r="I66" s="219" t="str">
        <f ca="1">IF(ISERROR($V66),"",OFFSET('Smelter Look-up'!$H$4,$V66-4,0))</f>
        <v>Guanyang</v>
      </c>
      <c r="J66" s="219" t="str">
        <f ca="1">IF(ISERROR($V66),"",OFFSET('Smelter Look-up'!$I$4,$V66-4,0))</f>
        <v>Guangxi Zhuangzu Zizhiqu</v>
      </c>
      <c r="K66" s="273"/>
      <c r="L66" s="273"/>
      <c r="M66" s="273"/>
      <c r="N66" s="273"/>
      <c r="O66" s="273"/>
      <c r="P66" s="220"/>
      <c r="Q66" s="348" t="s">
        <v>15677</v>
      </c>
      <c r="R66" s="217" t="str">
        <f ca="1">IF(ISERROR($V66),"",OFFSET('Smelter Look-up'!$C$4,$V66-4,0)&amp;"")</f>
        <v>Guanyang Guida Nonferrous Metal Smelting Plant</v>
      </c>
      <c r="S66" s="225" t="str">
        <f t="shared" ca="1" si="9"/>
        <v>CN</v>
      </c>
      <c r="T66" s="225" t="str">
        <f ca="1">IF(B66="","",IF(ISERROR(MATCH($J66,SorP!$B$1:$B$6230,0)),"",INDIRECT("'SorP'!$A$"&amp;MATCH($J66,SorP!$B$1:$B$6230,0))))</f>
        <v>CN-GX</v>
      </c>
      <c r="U66" s="241"/>
      <c r="V66" s="275">
        <f>IF(C66="",NA(),MATCH($B66&amp;$C66,'Smelter Look-up'!$J:$J,0))</f>
        <v>398</v>
      </c>
      <c r="W66" s="276"/>
      <c r="X66" s="276">
        <f t="shared" ca="1" si="10"/>
        <v>0</v>
      </c>
      <c r="Y66" s="276"/>
      <c r="Z66" s="276"/>
      <c r="AB66" s="278" t="str">
        <f t="shared" si="11"/>
        <v>TinGuanyang Guida Nonferrous Metal Smelting Plant</v>
      </c>
    </row>
    <row r="67" spans="1:28" s="277" customFormat="1" ht="76.5">
      <c r="A67" s="216" t="s">
        <v>2402</v>
      </c>
      <c r="B67" s="217" t="s">
        <v>1154</v>
      </c>
      <c r="C67" s="221" t="s">
        <v>2401</v>
      </c>
      <c r="D67" s="283"/>
      <c r="E67" s="217" t="str">
        <f ca="1">IF(ISERROR($V67),"",OFFSET('Smelter Look-up'!$D$4,$V67-4,0)&amp;"")</f>
        <v>CHINA</v>
      </c>
      <c r="F67" s="217" t="str">
        <f ca="1">IF(ISERROR($V67),"",OFFSET('Smelter Look-up'!$E$4,$V67-4,0))</f>
        <v>CID002844</v>
      </c>
      <c r="G67" s="217" t="str">
        <f ca="1">IF(C67=$X$4,"Enter smelter details",IF(ISERROR($V67),"",OFFSET('Smelter Look-up'!$F$4,$V67-4,0)))</f>
        <v>RMI</v>
      </c>
      <c r="H67" s="218">
        <f ca="1">IF(ISERROR($V67),"",OFFSET('Smelter Look-up'!$G$4,$V67-4,0))</f>
        <v>0</v>
      </c>
      <c r="I67" s="219" t="str">
        <f ca="1">IF(ISERROR($V67),"",OFFSET('Smelter Look-up'!$H$4,$V67-4,0))</f>
        <v>Ganzhou</v>
      </c>
      <c r="J67" s="219" t="str">
        <f ca="1">IF(ISERROR($V67),"",OFFSET('Smelter Look-up'!$I$4,$V67-4,0))</f>
        <v>Jiangxi Sheng</v>
      </c>
      <c r="K67" s="273"/>
      <c r="L67" s="273"/>
      <c r="M67" s="273"/>
      <c r="N67" s="273"/>
      <c r="O67" s="273"/>
      <c r="P67" s="220"/>
      <c r="Q67" s="348" t="s">
        <v>15678</v>
      </c>
      <c r="R67" s="217" t="str">
        <f ca="1">IF(ISERROR($V67),"",OFFSET('Smelter Look-up'!$C$4,$V67-4,0)&amp;"")</f>
        <v>HuiChang Hill Tin Industry Co., Ltd.</v>
      </c>
      <c r="S67" s="225" t="str">
        <f t="shared" ca="1" si="9"/>
        <v>CN</v>
      </c>
      <c r="T67" s="225" t="str">
        <f ca="1">IF(B67="","",IF(ISERROR(MATCH($J67,SorP!$B$1:$B$6230,0)),"",INDIRECT("'SorP'!$A$"&amp;MATCH($J67,SorP!$B$1:$B$6230,0))))</f>
        <v>CN-JX</v>
      </c>
      <c r="U67" s="241"/>
      <c r="V67" s="275">
        <f>IF(C67="",NA(),MATCH($B67&amp;$C67,'Smelter Look-up'!$J:$J,0))</f>
        <v>399</v>
      </c>
      <c r="W67" s="276"/>
      <c r="X67" s="276">
        <f t="shared" ca="1" si="10"/>
        <v>0</v>
      </c>
      <c r="Y67" s="276"/>
      <c r="Z67" s="276"/>
      <c r="AB67" s="278" t="str">
        <f t="shared" si="11"/>
        <v>TinHuiChang Hill Tin Industry Co., Ltd.</v>
      </c>
    </row>
    <row r="68" spans="1:28" s="277" customFormat="1" ht="76.5">
      <c r="A68" s="216" t="s">
        <v>789</v>
      </c>
      <c r="B68" s="217" t="s">
        <v>1154</v>
      </c>
      <c r="C68" s="221" t="s">
        <v>2249</v>
      </c>
      <c r="D68" s="283"/>
      <c r="E68" s="217" t="str">
        <f ca="1">IF(ISERROR($V68),"",OFFSET('Smelter Look-up'!$D$4,$V68-4,0)&amp;"")</f>
        <v>CHINA</v>
      </c>
      <c r="F68" s="217" t="str">
        <f ca="1">IF(ISERROR($V68),"",OFFSET('Smelter Look-up'!$E$4,$V68-4,0))</f>
        <v>CID000760</v>
      </c>
      <c r="G68" s="217" t="str">
        <f ca="1">IF(C68=$X$4,"Enter smelter details",IF(ISERROR($V68),"",OFFSET('Smelter Look-up'!$F$4,$V68-4,0)))</f>
        <v>RMI</v>
      </c>
      <c r="H68" s="218">
        <f ca="1">IF(ISERROR($V68),"",OFFSET('Smelter Look-up'!$G$4,$V68-4,0))</f>
        <v>0</v>
      </c>
      <c r="I68" s="219" t="str">
        <f ca="1">IF(ISERROR($V68),"",OFFSET('Smelter Look-up'!$H$4,$V68-4,0))</f>
        <v>Ganzhou</v>
      </c>
      <c r="J68" s="219" t="str">
        <f ca="1">IF(ISERROR($V68),"",OFFSET('Smelter Look-up'!$I$4,$V68-4,0))</f>
        <v>Jiangxi Sheng</v>
      </c>
      <c r="K68" s="273"/>
      <c r="L68" s="273"/>
      <c r="M68" s="273"/>
      <c r="N68" s="273"/>
      <c r="O68" s="273"/>
      <c r="P68" s="220"/>
      <c r="Q68" s="348" t="s">
        <v>15679</v>
      </c>
      <c r="R68" s="217" t="str">
        <f ca="1">IF(ISERROR($V68),"",OFFSET('Smelter Look-up'!$C$4,$V68-4,0)&amp;"")</f>
        <v>Huichang Jinshunda Tin Co., Ltd.</v>
      </c>
      <c r="S68" s="225" t="str">
        <f t="shared" ca="1" si="9"/>
        <v>CN</v>
      </c>
      <c r="T68" s="225" t="str">
        <f ca="1">IF(B68="","",IF(ISERROR(MATCH($J68,SorP!$B$1:$B$6230,0)),"",INDIRECT("'SorP'!$A$"&amp;MATCH($J68,SorP!$B$1:$B$6230,0))))</f>
        <v>CN-JX</v>
      </c>
      <c r="U68" s="241"/>
      <c r="V68" s="275">
        <f>IF(C68="",NA(),MATCH($B68&amp;$C68,'Smelter Look-up'!$J:$J,0))</f>
        <v>400</v>
      </c>
      <c r="W68" s="276"/>
      <c r="X68" s="276">
        <f t="shared" ca="1" si="10"/>
        <v>0</v>
      </c>
      <c r="Y68" s="276"/>
      <c r="Z68" s="276"/>
      <c r="AB68" s="278" t="str">
        <f t="shared" si="11"/>
        <v>TinHuichang Jinshunda Tin Co., Ltd.</v>
      </c>
    </row>
    <row r="69" spans="1:28" s="277" customFormat="1" ht="63.75">
      <c r="A69" s="216" t="s">
        <v>14154</v>
      </c>
      <c r="B69" s="217" t="s">
        <v>1154</v>
      </c>
      <c r="C69" s="221" t="s">
        <v>14153</v>
      </c>
      <c r="D69" s="283"/>
      <c r="E69" s="217" t="str">
        <f ca="1">IF(ISERROR($V69),"",OFFSET('Smelter Look-up'!$D$4,$V69-4,0)&amp;"")</f>
        <v>CHINA</v>
      </c>
      <c r="F69" s="217" t="str">
        <f ca="1">IF(ISERROR($V69),"",OFFSET('Smelter Look-up'!$E$4,$V69-4,0))</f>
        <v>CID003379</v>
      </c>
      <c r="G69" s="217" t="str">
        <f ca="1">IF(C69=$X$4,"Enter smelter details",IF(ISERROR($V69),"",OFFSET('Smelter Look-up'!$F$4,$V69-4,0)))</f>
        <v>RMI</v>
      </c>
      <c r="H69" s="218">
        <f ca="1">IF(ISERROR($V69),"",OFFSET('Smelter Look-up'!$G$4,$V69-4,0))</f>
        <v>0</v>
      </c>
      <c r="I69" s="219" t="str">
        <f ca="1">IF(ISERROR($V69),"",OFFSET('Smelter Look-up'!$H$4,$V69-4,0))</f>
        <v>Maanshan</v>
      </c>
      <c r="J69" s="219" t="str">
        <f ca="1">IF(ISERROR($V69),"",OFFSET('Smelter Look-up'!$I$4,$V69-4,0))</f>
        <v>Anhui Sheng</v>
      </c>
      <c r="K69" s="273"/>
      <c r="L69" s="273"/>
      <c r="M69" s="273"/>
      <c r="N69" s="273"/>
      <c r="O69" s="273"/>
      <c r="P69" s="220"/>
      <c r="Q69" s="348" t="s">
        <v>15680</v>
      </c>
      <c r="R69" s="217" t="str">
        <f ca="1">IF(ISERROR($V69),"",OFFSET('Smelter Look-up'!$C$4,$V69-4,0)&amp;"")</f>
        <v>Ma'anshan Weitai Tin Co., Ltd.</v>
      </c>
      <c r="S69" s="225" t="str">
        <f t="shared" ca="1" si="9"/>
        <v>CN</v>
      </c>
      <c r="T69" s="225" t="str">
        <f ca="1">IF(B69="","",IF(ISERROR(MATCH($J69,SorP!$B$1:$B$6230,0)),"",INDIRECT("'SorP'!$A$"&amp;MATCH($J69,SorP!$B$1:$B$6230,0))))</f>
        <v>CN-AH</v>
      </c>
      <c r="U69" s="241"/>
      <c r="V69" s="275">
        <f>IF(C69="",NA(),MATCH($B69&amp;$C69,'Smelter Look-up'!$J:$J,0))</f>
        <v>412</v>
      </c>
      <c r="W69" s="276"/>
      <c r="X69" s="276">
        <f t="shared" ca="1" si="10"/>
        <v>0</v>
      </c>
      <c r="Y69" s="276"/>
      <c r="Z69" s="276"/>
      <c r="AB69" s="278" t="str">
        <f t="shared" si="11"/>
        <v>TinMa'anshan Weitai Tin Co., Ltd.</v>
      </c>
    </row>
    <row r="70" spans="1:28" s="277" customFormat="1" ht="76.5">
      <c r="A70" s="216" t="s">
        <v>142</v>
      </c>
      <c r="B70" s="217" t="s">
        <v>1154</v>
      </c>
      <c r="C70" s="221" t="s">
        <v>2274</v>
      </c>
      <c r="D70" s="283"/>
      <c r="E70" s="217" t="str">
        <f ca="1">IF(ISERROR($V70),"",OFFSET('Smelter Look-up'!$D$4,$V70-4,0)&amp;"")</f>
        <v>BRAZIL</v>
      </c>
      <c r="F70" s="217" t="str">
        <f ca="1">IF(ISERROR($V70),"",OFFSET('Smelter Look-up'!$E$4,$V70-4,0))</f>
        <v>CID002468</v>
      </c>
      <c r="G70" s="217" t="str">
        <f ca="1">IF(C70=$X$4,"Enter smelter details",IF(ISERROR($V70),"",OFFSET('Smelter Look-up'!$F$4,$V70-4,0)))</f>
        <v>RMI</v>
      </c>
      <c r="H70" s="218">
        <f ca="1">IF(ISERROR($V70),"",OFFSET('Smelter Look-up'!$G$4,$V70-4,0))</f>
        <v>0</v>
      </c>
      <c r="I70" s="219" t="str">
        <f ca="1">IF(ISERROR($V70),"",OFFSET('Smelter Look-up'!$H$4,$V70-4,0))</f>
        <v>São João del Rei</v>
      </c>
      <c r="J70" s="219" t="str">
        <f ca="1">IF(ISERROR($V70),"",OFFSET('Smelter Look-up'!$I$4,$V70-4,0))</f>
        <v>Minas Gerais</v>
      </c>
      <c r="K70" s="273"/>
      <c r="L70" s="273"/>
      <c r="M70" s="273"/>
      <c r="N70" s="273"/>
      <c r="O70" s="273"/>
      <c r="P70" s="220"/>
      <c r="Q70" s="348" t="s">
        <v>15681</v>
      </c>
      <c r="R70" s="217" t="str">
        <f ca="1">IF(ISERROR($V70),"",OFFSET('Smelter Look-up'!$C$4,$V70-4,0)&amp;"")</f>
        <v>Magnu's Minerais Metais e Ligas Ltda.</v>
      </c>
      <c r="S70" s="225" t="str">
        <f t="shared" ca="1" si="9"/>
        <v>BR</v>
      </c>
      <c r="T70" s="225" t="str">
        <f ca="1">IF(B70="","",IF(ISERROR(MATCH($J70,SorP!$B$1:$B$6230,0)),"",INDIRECT("'SorP'!$A$"&amp;MATCH($J70,SorP!$B$1:$B$6230,0))))</f>
        <v>BR-MG</v>
      </c>
      <c r="U70" s="241"/>
      <c r="V70" s="275">
        <f>IF(C70="",NA(),MATCH($B70&amp;$C70,'Smelter Look-up'!$J:$J,0))</f>
        <v>413</v>
      </c>
      <c r="W70" s="276"/>
      <c r="X70" s="276">
        <f t="shared" ca="1" si="10"/>
        <v>0</v>
      </c>
      <c r="Y70" s="276"/>
      <c r="Z70" s="276"/>
      <c r="AB70" s="278" t="str">
        <f t="shared" si="11"/>
        <v>TinMagnu's Minerais Metais e Ligas Ltda.</v>
      </c>
    </row>
    <row r="71" spans="1:28" s="277" customFormat="1" ht="51">
      <c r="A71" s="216" t="s">
        <v>1349</v>
      </c>
      <c r="B71" s="217" t="s">
        <v>1154</v>
      </c>
      <c r="C71" s="221" t="s">
        <v>2468</v>
      </c>
      <c r="D71" s="283"/>
      <c r="E71" s="217" t="str">
        <f ca="1">IF(ISERROR($V71),"",OFFSET('Smelter Look-up'!$D$4,$V71-4,0)&amp;"")</f>
        <v>BRAZIL</v>
      </c>
      <c r="F71" s="217" t="str">
        <f ca="1">IF(ISERROR($V71),"",OFFSET('Smelter Look-up'!$E$4,$V71-4,0))</f>
        <v>CID002500</v>
      </c>
      <c r="G71" s="217" t="str">
        <f ca="1">IF(C71=$X$4,"Enter smelter details",IF(ISERROR($V71),"",OFFSET('Smelter Look-up'!$F$4,$V71-4,0)))</f>
        <v>RMI</v>
      </c>
      <c r="H71" s="218">
        <f ca="1">IF(ISERROR($V71),"",OFFSET('Smelter Look-up'!$G$4,$V71-4,0))</f>
        <v>0</v>
      </c>
      <c r="I71" s="219" t="str">
        <f ca="1">IF(ISERROR($V71),"",OFFSET('Smelter Look-up'!$H$4,$V71-4,0))</f>
        <v>Ariquemes</v>
      </c>
      <c r="J71" s="219" t="str">
        <f ca="1">IF(ISERROR($V71),"",OFFSET('Smelter Look-up'!$I$4,$V71-4,0))</f>
        <v>Rondônia</v>
      </c>
      <c r="K71" s="273"/>
      <c r="L71" s="273"/>
      <c r="M71" s="273"/>
      <c r="N71" s="273"/>
      <c r="O71" s="273"/>
      <c r="P71" s="220"/>
      <c r="Q71" s="348" t="s">
        <v>15682</v>
      </c>
      <c r="R71" s="217" t="str">
        <f ca="1">IF(ISERROR($V71),"",OFFSET('Smelter Look-up'!$C$4,$V71-4,0)&amp;"")</f>
        <v>Melt Metais e Ligas S.A.</v>
      </c>
      <c r="S71" s="225" t="str">
        <f t="shared" ca="1" si="9"/>
        <v>BR</v>
      </c>
      <c r="T71" s="225" t="str">
        <f ca="1">IF(B71="","",IF(ISERROR(MATCH($J71,SorP!$B$1:$B$6230,0)),"",INDIRECT("'SorP'!$A$"&amp;MATCH($J71,SorP!$B$1:$B$6230,0))))</f>
        <v>BR-RO</v>
      </c>
      <c r="U71" s="241"/>
      <c r="V71" s="275">
        <f>IF(C71="",NA(),MATCH($B71&amp;$C71,'Smelter Look-up'!$J:$J,0))</f>
        <v>415</v>
      </c>
      <c r="W71" s="276"/>
      <c r="X71" s="276">
        <f t="shared" ca="1" si="10"/>
        <v>0</v>
      </c>
      <c r="Y71" s="276"/>
      <c r="Z71" s="276"/>
      <c r="AB71" s="278" t="str">
        <f t="shared" si="11"/>
        <v>TinMelt Metais e Ligas S.A.</v>
      </c>
    </row>
    <row r="72" spans="1:28" s="277" customFormat="1" ht="51">
      <c r="A72" s="216" t="s">
        <v>1820</v>
      </c>
      <c r="B72" s="217" t="s">
        <v>1154</v>
      </c>
      <c r="C72" s="221" t="s">
        <v>2254</v>
      </c>
      <c r="D72" s="283"/>
      <c r="E72" s="217" t="str">
        <f ca="1">IF(ISERROR($V72),"",OFFSET('Smelter Look-up'!$D$4,$V72-4,0)&amp;"")</f>
        <v>UNITED STATES OF AMERICA</v>
      </c>
      <c r="F72" s="217" t="str">
        <f ca="1">IF(ISERROR($V72),"",OFFSET('Smelter Look-up'!$E$4,$V72-4,0))</f>
        <v>CID001142</v>
      </c>
      <c r="G72" s="217" t="str">
        <f ca="1">IF(C72=$X$4,"Enter smelter details",IF(ISERROR($V72),"",OFFSET('Smelter Look-up'!$F$4,$V72-4,0)))</f>
        <v>RMI</v>
      </c>
      <c r="H72" s="218">
        <f ca="1">IF(ISERROR($V72),"",OFFSET('Smelter Look-up'!$G$4,$V72-4,0))</f>
        <v>0</v>
      </c>
      <c r="I72" s="219" t="str">
        <f ca="1">IF(ISERROR($V72),"",OFFSET('Smelter Look-up'!$H$4,$V72-4,0))</f>
        <v>Twinsburg</v>
      </c>
      <c r="J72" s="219" t="str">
        <f ca="1">IF(ISERROR($V72),"",OFFSET('Smelter Look-up'!$I$4,$V72-4,0))</f>
        <v>Ohio</v>
      </c>
      <c r="K72" s="273"/>
      <c r="L72" s="273"/>
      <c r="M72" s="273"/>
      <c r="N72" s="273"/>
      <c r="O72" s="273"/>
      <c r="P72" s="220"/>
      <c r="Q72" s="348" t="s">
        <v>15683</v>
      </c>
      <c r="R72" s="217" t="str">
        <f ca="1">IF(ISERROR($V72),"",OFFSET('Smelter Look-up'!$C$4,$V72-4,0)&amp;"")</f>
        <v>Metallic Resources, Inc.</v>
      </c>
      <c r="S72" s="225" t="str">
        <f t="shared" ca="1" si="9"/>
        <v>US</v>
      </c>
      <c r="T72" s="225" t="str">
        <f ca="1">IF(B72="","",IF(ISERROR(MATCH($J72,SorP!$B$1:$B$6230,0)),"",INDIRECT("'SorP'!$A$"&amp;MATCH($J72,SorP!$B$1:$B$6230,0))))</f>
        <v>US-OH</v>
      </c>
      <c r="U72" s="241"/>
      <c r="V72" s="275">
        <f>IF(C72="",NA(),MATCH($B72&amp;$C72,'Smelter Look-up'!$J:$J,0))</f>
        <v>418</v>
      </c>
      <c r="W72" s="276"/>
      <c r="X72" s="276">
        <f t="shared" ca="1" si="10"/>
        <v>0</v>
      </c>
      <c r="Y72" s="276"/>
      <c r="Z72" s="276"/>
      <c r="AB72" s="278" t="str">
        <f t="shared" si="11"/>
        <v>TinMetallic Resources, Inc.</v>
      </c>
    </row>
    <row r="73" spans="1:28" s="277" customFormat="1" ht="38.25">
      <c r="A73" s="216" t="s">
        <v>1858</v>
      </c>
      <c r="B73" s="217" t="s">
        <v>1154</v>
      </c>
      <c r="C73" s="221" t="s">
        <v>13268</v>
      </c>
      <c r="D73" s="283"/>
      <c r="E73" s="217" t="str">
        <f ca="1">IF(ISERROR($V73),"",OFFSET('Smelter Look-up'!$D$4,$V73-4,0)&amp;"")</f>
        <v>SPAIN</v>
      </c>
      <c r="F73" s="217" t="str">
        <f ca="1">IF(ISERROR($V73),"",OFFSET('Smelter Look-up'!$E$4,$V73-4,0))</f>
        <v>CID002774</v>
      </c>
      <c r="G73" s="217" t="str">
        <f ca="1">IF(C73=$X$4,"Enter smelter details",IF(ISERROR($V73),"",OFFSET('Smelter Look-up'!$F$4,$V73-4,0)))</f>
        <v>RMI</v>
      </c>
      <c r="H73" s="218">
        <f ca="1">IF(ISERROR($V73),"",OFFSET('Smelter Look-up'!$G$4,$V73-4,0))</f>
        <v>0</v>
      </c>
      <c r="I73" s="219" t="str">
        <f ca="1">IF(ISERROR($V73),"",OFFSET('Smelter Look-up'!$H$4,$V73-4,0))</f>
        <v>Berango</v>
      </c>
      <c r="J73" s="219" t="str">
        <f ca="1">IF(ISERROR($V73),"",OFFSET('Smelter Look-up'!$I$4,$V73-4,0))</f>
        <v>Bizkaia</v>
      </c>
      <c r="K73" s="273"/>
      <c r="L73" s="273"/>
      <c r="M73" s="273"/>
      <c r="N73" s="273"/>
      <c r="O73" s="273"/>
      <c r="P73" s="220"/>
      <c r="Q73" s="348" t="s">
        <v>15684</v>
      </c>
      <c r="R73" s="217" t="str">
        <f ca="1">IF(ISERROR($V73),"",OFFSET('Smelter Look-up'!$C$4,$V73-4,0)&amp;"")</f>
        <v>Metallo Spain S.L.U.</v>
      </c>
      <c r="S73" s="225" t="str">
        <f t="shared" ca="1" si="9"/>
        <v>ES</v>
      </c>
      <c r="T73" s="225" t="str">
        <f ca="1">IF(B73="","",IF(ISERROR(MATCH($J73,SorP!$B$1:$B$6230,0)),"",INDIRECT("'SorP'!$A$"&amp;MATCH($J73,SorP!$B$1:$B$6230,0))))</f>
        <v>ES-BI</v>
      </c>
      <c r="U73" s="241"/>
      <c r="V73" s="275">
        <f>IF(C73="",NA(),MATCH($B73&amp;$C73,'Smelter Look-up'!$J:$J,0))</f>
        <v>420</v>
      </c>
      <c r="W73" s="276"/>
      <c r="X73" s="276">
        <f t="shared" ca="1" si="10"/>
        <v>0</v>
      </c>
      <c r="Y73" s="276"/>
      <c r="Z73" s="276"/>
      <c r="AB73" s="278" t="str">
        <f t="shared" si="11"/>
        <v>TinMetallo Spain S.L.U.</v>
      </c>
    </row>
    <row r="74" spans="1:28" s="277" customFormat="1" ht="51">
      <c r="A74" s="216" t="s">
        <v>793</v>
      </c>
      <c r="B74" s="217" t="s">
        <v>1154</v>
      </c>
      <c r="C74" s="221" t="s">
        <v>12757</v>
      </c>
      <c r="D74" s="283"/>
      <c r="E74" s="217" t="str">
        <f ca="1">IF(ISERROR($V74),"",OFFSET('Smelter Look-up'!$D$4,$V74-4,0)&amp;"")</f>
        <v>BRAZIL</v>
      </c>
      <c r="F74" s="217" t="str">
        <f ca="1">IF(ISERROR($V74),"",OFFSET('Smelter Look-up'!$E$4,$V74-4,0))</f>
        <v>CID001173</v>
      </c>
      <c r="G74" s="217" t="str">
        <f ca="1">IF(C74=$X$4,"Enter smelter details",IF(ISERROR($V74),"",OFFSET('Smelter Look-up'!$F$4,$V74-4,0)))</f>
        <v>RMI</v>
      </c>
      <c r="H74" s="218">
        <f ca="1">IF(ISERROR($V74),"",OFFSET('Smelter Look-up'!$G$4,$V74-4,0))</f>
        <v>0</v>
      </c>
      <c r="I74" s="219" t="str">
        <f ca="1">IF(ISERROR($V74),"",OFFSET('Smelter Look-up'!$H$4,$V74-4,0))</f>
        <v>Bairro Guarapiranga</v>
      </c>
      <c r="J74" s="219" t="str">
        <f ca="1">IF(ISERROR($V74),"",OFFSET('Smelter Look-up'!$I$4,$V74-4,0))</f>
        <v>São Paulo</v>
      </c>
      <c r="K74" s="273"/>
      <c r="L74" s="273"/>
      <c r="M74" s="273"/>
      <c r="N74" s="273"/>
      <c r="O74" s="273"/>
      <c r="P74" s="220"/>
      <c r="Q74" s="348" t="s">
        <v>15685</v>
      </c>
      <c r="R74" s="217" t="str">
        <f ca="1">IF(ISERROR($V74),"",OFFSET('Smelter Look-up'!$C$4,$V74-4,0)&amp;"")</f>
        <v>Mineracao Taboca S.A.</v>
      </c>
      <c r="S74" s="225" t="str">
        <f t="shared" ca="1" si="9"/>
        <v>BR</v>
      </c>
      <c r="T74" s="225" t="str">
        <f ca="1">IF(B74="","",IF(ISERROR(MATCH($J74,SorP!$B$1:$B$6230,0)),"",INDIRECT("'SorP'!$A$"&amp;MATCH($J74,SorP!$B$1:$B$6230,0))))</f>
        <v>BR-SP</v>
      </c>
      <c r="U74" s="241"/>
      <c r="V74" s="275">
        <f>IF(C74="",NA(),MATCH($B74&amp;$C74,'Smelter Look-up'!$J:$J,0))</f>
        <v>421</v>
      </c>
      <c r="W74" s="276"/>
      <c r="X74" s="276">
        <f t="shared" ca="1" si="10"/>
        <v>0</v>
      </c>
      <c r="Y74" s="276"/>
      <c r="Z74" s="276"/>
      <c r="AB74" s="278" t="str">
        <f t="shared" si="11"/>
        <v>TinMineracao Taboca S.A.</v>
      </c>
    </row>
    <row r="75" spans="1:28" s="277" customFormat="1" ht="76.5">
      <c r="A75" s="216" t="s">
        <v>795</v>
      </c>
      <c r="B75" s="217" t="s">
        <v>1154</v>
      </c>
      <c r="C75" s="221" t="s">
        <v>1187</v>
      </c>
      <c r="D75" s="283"/>
      <c r="E75" s="217" t="str">
        <f ca="1">IF(ISERROR($V75),"",OFFSET('Smelter Look-up'!$D$4,$V75-4,0)&amp;"")</f>
        <v>JAPAN</v>
      </c>
      <c r="F75" s="217" t="str">
        <f ca="1">IF(ISERROR($V75),"",OFFSET('Smelter Look-up'!$E$4,$V75-4,0))</f>
        <v>CID001191</v>
      </c>
      <c r="G75" s="217" t="str">
        <f ca="1">IF(C75=$X$4,"Enter smelter details",IF(ISERROR($V75),"",OFFSET('Smelter Look-up'!$F$4,$V75-4,0)))</f>
        <v>RMI</v>
      </c>
      <c r="H75" s="218">
        <f ca="1">IF(ISERROR($V75),"",OFFSET('Smelter Look-up'!$G$4,$V75-4,0))</f>
        <v>0</v>
      </c>
      <c r="I75" s="219" t="str">
        <f ca="1">IF(ISERROR($V75),"",OFFSET('Smelter Look-up'!$H$4,$V75-4,0))</f>
        <v>Asago</v>
      </c>
      <c r="J75" s="219" t="str">
        <f ca="1">IF(ISERROR($V75),"",OFFSET('Smelter Look-up'!$I$4,$V75-4,0))</f>
        <v>Hyogo</v>
      </c>
      <c r="K75" s="273"/>
      <c r="L75" s="273"/>
      <c r="M75" s="273"/>
      <c r="N75" s="273"/>
      <c r="O75" s="273"/>
      <c r="P75" s="220"/>
      <c r="Q75" s="348" t="s">
        <v>15686</v>
      </c>
      <c r="R75" s="217" t="str">
        <f ca="1">IF(ISERROR($V75),"",OFFSET('Smelter Look-up'!$C$4,$V75-4,0)&amp;"")</f>
        <v>Mitsubishi Materials Corporation</v>
      </c>
      <c r="S75" s="225" t="str">
        <f t="shared" ca="1" si="9"/>
        <v>JP</v>
      </c>
      <c r="T75" s="225" t="str">
        <f ca="1">IF(B75="","",IF(ISERROR(MATCH($J75,SorP!$B$1:$B$6230,0)),"",INDIRECT("'SorP'!$A$"&amp;MATCH($J75,SorP!$B$1:$B$6230,0))))</f>
        <v>JP-28</v>
      </c>
      <c r="U75" s="241"/>
      <c r="V75" s="275">
        <f>IF(C75="",NA(),MATCH($B75&amp;$C75,'Smelter Look-up'!$J:$J,0))</f>
        <v>425</v>
      </c>
      <c r="W75" s="276"/>
      <c r="X75" s="276">
        <f t="shared" ca="1" si="10"/>
        <v>0</v>
      </c>
      <c r="Y75" s="276"/>
      <c r="Z75" s="276"/>
      <c r="AB75" s="278" t="str">
        <f t="shared" si="11"/>
        <v>TinMitsubishi Materials Corporation</v>
      </c>
    </row>
    <row r="76" spans="1:28" s="277" customFormat="1" ht="76.5">
      <c r="A76" s="216" t="s">
        <v>797</v>
      </c>
      <c r="B76" s="217" t="s">
        <v>1154</v>
      </c>
      <c r="C76" s="221" t="s">
        <v>796</v>
      </c>
      <c r="D76" s="283"/>
      <c r="E76" s="217" t="str">
        <f ca="1">IF(ISERROR($V76),"",OFFSET('Smelter Look-up'!$D$4,$V76-4,0)&amp;"")</f>
        <v>THAILAND</v>
      </c>
      <c r="F76" s="217" t="str">
        <f ca="1">IF(ISERROR($V76),"",OFFSET('Smelter Look-up'!$E$4,$V76-4,0))</f>
        <v>CID001314</v>
      </c>
      <c r="G76" s="217" t="str">
        <f ca="1">IF(C76=$X$4,"Enter smelter details",IF(ISERROR($V76),"",OFFSET('Smelter Look-up'!$F$4,$V76-4,0)))</f>
        <v>RMI</v>
      </c>
      <c r="H76" s="218">
        <f ca="1">IF(ISERROR($V76),"",OFFSET('Smelter Look-up'!$G$4,$V76-4,0))</f>
        <v>0</v>
      </c>
      <c r="I76" s="219" t="str">
        <f ca="1">IF(ISERROR($V76),"",OFFSET('Smelter Look-up'!$H$4,$V76-4,0))</f>
        <v>Nongkham Sriracha</v>
      </c>
      <c r="J76" s="219" t="str">
        <f ca="1">IF(ISERROR($V76),"",OFFSET('Smelter Look-up'!$I$4,$V76-4,0))</f>
        <v>Chon Buri</v>
      </c>
      <c r="K76" s="273"/>
      <c r="L76" s="273"/>
      <c r="M76" s="273"/>
      <c r="N76" s="273"/>
      <c r="O76" s="273"/>
      <c r="P76" s="220"/>
      <c r="Q76" s="348" t="s">
        <v>15687</v>
      </c>
      <c r="R76" s="217" t="str">
        <f ca="1">IF(ISERROR($V76),"",OFFSET('Smelter Look-up'!$C$4,$V76-4,0)&amp;"")</f>
        <v>O.M. Manufacturing (Thailand) Co., Ltd.</v>
      </c>
      <c r="S76" s="225" t="str">
        <f t="shared" ca="1" si="9"/>
        <v>TH</v>
      </c>
      <c r="T76" s="225" t="str">
        <f ca="1">IF(B76="","",IF(ISERROR(MATCH($J76,SorP!$B$1:$B$6230,0)),"",INDIRECT("'SorP'!$A$"&amp;MATCH($J76,SorP!$B$1:$B$6230,0))))</f>
        <v>TH-20</v>
      </c>
      <c r="U76" s="241"/>
      <c r="V76" s="275">
        <f>IF(C76="",NA(),MATCH($B76&amp;$C76,'Smelter Look-up'!$J:$J,0))</f>
        <v>431</v>
      </c>
      <c r="W76" s="276"/>
      <c r="X76" s="276">
        <f t="shared" ca="1" si="10"/>
        <v>0</v>
      </c>
      <c r="Y76" s="276"/>
      <c r="Z76" s="276"/>
      <c r="AB76" s="278" t="str">
        <f t="shared" si="11"/>
        <v>TinO.M. Manufacturing (Thailand) Co., Ltd.</v>
      </c>
    </row>
    <row r="77" spans="1:28" s="277" customFormat="1" ht="63.75">
      <c r="A77" s="216" t="s">
        <v>1425</v>
      </c>
      <c r="B77" s="217" t="s">
        <v>1154</v>
      </c>
      <c r="C77" s="221" t="s">
        <v>1424</v>
      </c>
      <c r="D77" s="283"/>
      <c r="E77" s="217" t="str">
        <f ca="1">IF(ISERROR($V77),"",OFFSET('Smelter Look-up'!$D$4,$V77-4,0)&amp;"")</f>
        <v>PHILIPPINES</v>
      </c>
      <c r="F77" s="217" t="str">
        <f ca="1">IF(ISERROR($V77),"",OFFSET('Smelter Look-up'!$E$4,$V77-4,0))</f>
        <v>CID002517</v>
      </c>
      <c r="G77" s="217" t="str">
        <f ca="1">IF(C77=$X$4,"Enter smelter details",IF(ISERROR($V77),"",OFFSET('Smelter Look-up'!$F$4,$V77-4,0)))</f>
        <v>RMI</v>
      </c>
      <c r="H77" s="218">
        <f ca="1">IF(ISERROR($V77),"",OFFSET('Smelter Look-up'!$G$4,$V77-4,0))</f>
        <v>0</v>
      </c>
      <c r="I77" s="219" t="str">
        <f ca="1">IF(ISERROR($V77),"",OFFSET('Smelter Look-up'!$H$4,$V77-4,0))</f>
        <v>Rosario</v>
      </c>
      <c r="J77" s="219" t="str">
        <f ca="1">IF(ISERROR($V77),"",OFFSET('Smelter Look-up'!$I$4,$V77-4,0))</f>
        <v>Cavite</v>
      </c>
      <c r="K77" s="273"/>
      <c r="L77" s="273"/>
      <c r="M77" s="273"/>
      <c r="N77" s="273"/>
      <c r="O77" s="273"/>
      <c r="P77" s="220"/>
      <c r="Q77" s="348" t="s">
        <v>15687</v>
      </c>
      <c r="R77" s="217" t="str">
        <f ca="1">IF(ISERROR($V77),"",OFFSET('Smelter Look-up'!$C$4,$V77-4,0)&amp;"")</f>
        <v>O.M. Manufacturing Philippines, Inc.</v>
      </c>
      <c r="S77" s="225" t="str">
        <f t="shared" ca="1" si="9"/>
        <v>PH</v>
      </c>
      <c r="T77" s="225" t="str">
        <f ca="1">IF(B77="","",IF(ISERROR(MATCH($J77,SorP!$B$1:$B$6230,0)),"",INDIRECT("'SorP'!$A$"&amp;MATCH($J77,SorP!$B$1:$B$6230,0))))</f>
        <v>PH-CAV</v>
      </c>
      <c r="U77" s="241"/>
      <c r="V77" s="275">
        <f>IF(C77="",NA(),MATCH($B77&amp;$C77,'Smelter Look-up'!$J:$J,0))</f>
        <v>432</v>
      </c>
      <c r="W77" s="276"/>
      <c r="X77" s="276">
        <f t="shared" ca="1" si="10"/>
        <v>0</v>
      </c>
      <c r="Y77" s="276"/>
      <c r="Z77" s="276"/>
      <c r="AB77" s="278" t="str">
        <f t="shared" si="11"/>
        <v>TinO.M. Manufacturing Philippines, Inc.</v>
      </c>
    </row>
    <row r="78" spans="1:28" s="277" customFormat="1" ht="63.75">
      <c r="A78" s="216" t="s">
        <v>798</v>
      </c>
      <c r="B78" s="217" t="s">
        <v>1154</v>
      </c>
      <c r="C78" s="221" t="s">
        <v>14155</v>
      </c>
      <c r="D78" s="283"/>
      <c r="E78" s="217" t="str">
        <f ca="1">IF(ISERROR($V78),"",OFFSET('Smelter Look-up'!$D$4,$V78-4,0)&amp;"")</f>
        <v>BOLIVIA (PLURINATIONAL STATE OF)</v>
      </c>
      <c r="F78" s="217" t="str">
        <f ca="1">IF(ISERROR($V78),"",OFFSET('Smelter Look-up'!$E$4,$V78-4,0))</f>
        <v>CID001337</v>
      </c>
      <c r="G78" s="217" t="str">
        <f ca="1">IF(C78=$X$4,"Enter smelter details",IF(ISERROR($V78),"",OFFSET('Smelter Look-up'!$F$4,$V78-4,0)))</f>
        <v>RMI</v>
      </c>
      <c r="H78" s="218">
        <f ca="1">IF(ISERROR($V78),"",OFFSET('Smelter Look-up'!$G$4,$V78-4,0))</f>
        <v>0</v>
      </c>
      <c r="I78" s="219" t="str">
        <f ca="1">IF(ISERROR($V78),"",OFFSET('Smelter Look-up'!$H$4,$V78-4,0))</f>
        <v>Oruro</v>
      </c>
      <c r="J78" s="219" t="str">
        <f ca="1">IF(ISERROR($V78),"",OFFSET('Smelter Look-up'!$I$4,$V78-4,0))</f>
        <v>Oruro</v>
      </c>
      <c r="K78" s="273"/>
      <c r="L78" s="273"/>
      <c r="M78" s="273"/>
      <c r="N78" s="273"/>
      <c r="O78" s="273"/>
      <c r="P78" s="220"/>
      <c r="Q78" s="348" t="s">
        <v>15688</v>
      </c>
      <c r="R78" s="217" t="str">
        <f ca="1">IF(ISERROR($V78),"",OFFSET('Smelter Look-up'!$C$4,$V78-4,0)&amp;"")</f>
        <v>Operaciones Metalurgicas S.A.</v>
      </c>
      <c r="S78" s="225" t="str">
        <f t="shared" ca="1" si="9"/>
        <v>BO</v>
      </c>
      <c r="T78" s="225" t="str">
        <f ca="1">IF(B78="","",IF(ISERROR(MATCH($J78,SorP!$B$1:$B$6230,0)),"",INDIRECT("'SorP'!$A$"&amp;MATCH($J78,SorP!$B$1:$B$6230,0))))</f>
        <v>BO-O</v>
      </c>
      <c r="U78" s="241"/>
      <c r="V78" s="275">
        <f>IF(C78="",NA(),MATCH($B78&amp;$C78,'Smelter Look-up'!$J:$J,0))</f>
        <v>434</v>
      </c>
      <c r="W78" s="276"/>
      <c r="X78" s="276">
        <f t="shared" ca="1" si="10"/>
        <v>0</v>
      </c>
      <c r="Y78" s="276"/>
      <c r="Z78" s="276"/>
      <c r="AB78" s="278" t="str">
        <f t="shared" si="11"/>
        <v>TinOperaciones Metalurgicas S.A.</v>
      </c>
    </row>
    <row r="79" spans="1:28" s="277" customFormat="1" ht="63.75">
      <c r="A79" s="216" t="s">
        <v>799</v>
      </c>
      <c r="B79" s="217" t="s">
        <v>1154</v>
      </c>
      <c r="C79" s="221" t="s">
        <v>867</v>
      </c>
      <c r="D79" s="283"/>
      <c r="E79" s="217" t="str">
        <f ca="1">IF(ISERROR($V79),"",OFFSET('Smelter Look-up'!$D$4,$V79-4,0)&amp;"")</f>
        <v>INDONESIA</v>
      </c>
      <c r="F79" s="217" t="str">
        <f ca="1">IF(ISERROR($V79),"",OFFSET('Smelter Look-up'!$E$4,$V79-4,0))</f>
        <v>CID001399</v>
      </c>
      <c r="G79" s="217" t="str">
        <f ca="1">IF(C79=$X$4,"Enter smelter details",IF(ISERROR($V79),"",OFFSET('Smelter Look-up'!$F$4,$V79-4,0)))</f>
        <v>RMI</v>
      </c>
      <c r="H79" s="218">
        <f ca="1">IF(ISERROR($V79),"",OFFSET('Smelter Look-up'!$G$4,$V79-4,0))</f>
        <v>0</v>
      </c>
      <c r="I79" s="219" t="str">
        <f ca="1">IF(ISERROR($V79),"",OFFSET('Smelter Look-up'!$H$4,$V79-4,0))</f>
        <v>Sungailiat</v>
      </c>
      <c r="J79" s="219" t="str">
        <f ca="1">IF(ISERROR($V79),"",OFFSET('Smelter Look-up'!$I$4,$V79-4,0))</f>
        <v>Kepulauan Bangka Belitung</v>
      </c>
      <c r="K79" s="273"/>
      <c r="L79" s="273"/>
      <c r="M79" s="273"/>
      <c r="N79" s="273"/>
      <c r="O79" s="273"/>
      <c r="P79" s="220"/>
      <c r="Q79" s="348" t="s">
        <v>15689</v>
      </c>
      <c r="R79" s="217" t="str">
        <f ca="1">IF(ISERROR($V79),"",OFFSET('Smelter Look-up'!$C$4,$V79-4,0)&amp;"")</f>
        <v>PT Artha Cipta Langgeng</v>
      </c>
      <c r="S79" s="225" t="str">
        <f t="shared" ca="1" si="9"/>
        <v>ID</v>
      </c>
      <c r="T79" s="225" t="str">
        <f ca="1">IF(B79="","",IF(ISERROR(MATCH($J79,SorP!$B$1:$B$6230,0)),"",INDIRECT("'SorP'!$A$"&amp;MATCH($J79,SorP!$B$1:$B$6230,0))))</f>
        <v>ID-BB</v>
      </c>
      <c r="U79" s="241"/>
      <c r="V79" s="275">
        <f>IF(C79="",NA(),MATCH($B79&amp;$C79,'Smelter Look-up'!$J:$J,0))</f>
        <v>438</v>
      </c>
      <c r="W79" s="276"/>
      <c r="X79" s="276">
        <f t="shared" ca="1" si="10"/>
        <v>0</v>
      </c>
      <c r="Y79" s="276"/>
      <c r="Z79" s="276"/>
      <c r="AB79" s="278" t="str">
        <f t="shared" si="11"/>
        <v>TinPT Artha Cipta Langgeng</v>
      </c>
    </row>
    <row r="80" spans="1:28" s="277" customFormat="1" ht="63.75">
      <c r="A80" s="216" t="s">
        <v>1427</v>
      </c>
      <c r="B80" s="217" t="s">
        <v>1154</v>
      </c>
      <c r="C80" s="221" t="s">
        <v>1426</v>
      </c>
      <c r="D80" s="283"/>
      <c r="E80" s="217" t="str">
        <f ca="1">IF(ISERROR($V80),"",OFFSET('Smelter Look-up'!$D$4,$V80-4,0)&amp;"")</f>
        <v>INDONESIA</v>
      </c>
      <c r="F80" s="217" t="str">
        <f ca="1">IF(ISERROR($V80),"",OFFSET('Smelter Look-up'!$E$4,$V80-4,0))</f>
        <v>CID002503</v>
      </c>
      <c r="G80" s="217" t="str">
        <f ca="1">IF(C80=$X$4,"Enter smelter details",IF(ISERROR($V80),"",OFFSET('Smelter Look-up'!$F$4,$V80-4,0)))</f>
        <v>RMI</v>
      </c>
      <c r="H80" s="218">
        <f ca="1">IF(ISERROR($V80),"",OFFSET('Smelter Look-up'!$G$4,$V80-4,0))</f>
        <v>0</v>
      </c>
      <c r="I80" s="219" t="str">
        <f ca="1">IF(ISERROR($V80),"",OFFSET('Smelter Look-up'!$H$4,$V80-4,0))</f>
        <v>Sungailiat</v>
      </c>
      <c r="J80" s="219" t="str">
        <f ca="1">IF(ISERROR($V80),"",OFFSET('Smelter Look-up'!$I$4,$V80-4,0))</f>
        <v>Kepulauan Bangka Belitung</v>
      </c>
      <c r="K80" s="273"/>
      <c r="L80" s="273"/>
      <c r="M80" s="273"/>
      <c r="N80" s="273"/>
      <c r="O80" s="273"/>
      <c r="P80" s="220"/>
      <c r="Q80" s="348" t="s">
        <v>15690</v>
      </c>
      <c r="R80" s="217" t="str">
        <f ca="1">IF(ISERROR($V80),"",OFFSET('Smelter Look-up'!$C$4,$V80-4,0)&amp;"")</f>
        <v>PT ATD Makmur Mandiri Jaya</v>
      </c>
      <c r="S80" s="225" t="str">
        <f t="shared" ca="1" si="9"/>
        <v>ID</v>
      </c>
      <c r="T80" s="225" t="str">
        <f ca="1">IF(B80="","",IF(ISERROR(MATCH($J80,SorP!$B$1:$B$6230,0)),"",INDIRECT("'SorP'!$A$"&amp;MATCH($J80,SorP!$B$1:$B$6230,0))))</f>
        <v>ID-BB</v>
      </c>
      <c r="U80" s="241"/>
      <c r="V80" s="275">
        <f>IF(C80="",NA(),MATCH($B80&amp;$C80,'Smelter Look-up'!$J:$J,0))</f>
        <v>439</v>
      </c>
      <c r="W80" s="276"/>
      <c r="X80" s="276">
        <f t="shared" ca="1" si="10"/>
        <v>0</v>
      </c>
      <c r="Y80" s="276"/>
      <c r="Z80" s="276"/>
      <c r="AB80" s="278" t="str">
        <f t="shared" si="11"/>
        <v>TinPT ATD Makmur Mandiri Jaya</v>
      </c>
    </row>
    <row r="81" spans="1:28" s="277" customFormat="1" ht="51">
      <c r="A81" s="216" t="s">
        <v>800</v>
      </c>
      <c r="B81" s="217" t="s">
        <v>1154</v>
      </c>
      <c r="C81" s="221" t="s">
        <v>643</v>
      </c>
      <c r="D81" s="283"/>
      <c r="E81" s="217" t="str">
        <f ca="1">IF(ISERROR($V81),"",OFFSET('Smelter Look-up'!$D$4,$V81-4,0)&amp;"")</f>
        <v>INDONESIA</v>
      </c>
      <c r="F81" s="217" t="str">
        <f ca="1">IF(ISERROR($V81),"",OFFSET('Smelter Look-up'!$E$4,$V81-4,0))</f>
        <v>CID001453</v>
      </c>
      <c r="G81" s="217" t="str">
        <f ca="1">IF(C81=$X$4,"Enter smelter details",IF(ISERROR($V81),"",OFFSET('Smelter Look-up'!$F$4,$V81-4,0)))</f>
        <v>RMI</v>
      </c>
      <c r="H81" s="218">
        <f ca="1">IF(ISERROR($V81),"",OFFSET('Smelter Look-up'!$G$4,$V81-4,0))</f>
        <v>0</v>
      </c>
      <c r="I81" s="219" t="str">
        <f ca="1">IF(ISERROR($V81),"",OFFSET('Smelter Look-up'!$H$4,$V81-4,0))</f>
        <v>Sungailiat</v>
      </c>
      <c r="J81" s="219" t="str">
        <f ca="1">IF(ISERROR($V81),"",OFFSET('Smelter Look-up'!$I$4,$V81-4,0))</f>
        <v>Kepulauan Bangka Belitung</v>
      </c>
      <c r="K81" s="273"/>
      <c r="L81" s="273"/>
      <c r="M81" s="273"/>
      <c r="N81" s="273"/>
      <c r="O81" s="273"/>
      <c r="P81" s="220"/>
      <c r="Q81" s="348" t="s">
        <v>15691</v>
      </c>
      <c r="R81" s="217" t="str">
        <f ca="1">IF(ISERROR($V81),"",OFFSET('Smelter Look-up'!$C$4,$V81-4,0)&amp;"")</f>
        <v>PT Mitra Stania Prima</v>
      </c>
      <c r="S81" s="225" t="str">
        <f t="shared" ref="S81:S111" ca="1" si="12">IF(B81="","",IF(ISERROR(MATCH($E81,CL,0)),"Unknown",INDIRECT("'C'!$A$"&amp;MATCH($E81,CL,0)+1)))</f>
        <v>ID</v>
      </c>
      <c r="T81" s="225" t="str">
        <f ca="1">IF(B81="","",IF(ISERROR(MATCH($J81,SorP!$B$1:$B$6230,0)),"",INDIRECT("'SorP'!$A$"&amp;MATCH($J81,SorP!$B$1:$B$6230,0))))</f>
        <v>ID-BB</v>
      </c>
      <c r="U81" s="241"/>
      <c r="V81" s="275">
        <f>IF(C81="",NA(),MATCH($B81&amp;$C81,'Smelter Look-up'!$J:$J,0))</f>
        <v>441</v>
      </c>
      <c r="W81" s="276"/>
      <c r="X81" s="276">
        <f t="shared" ref="X81:X111" ca="1" si="13">IF(AND(C81="Smelter not listed",OR(LEN(D81)=0,LEN(E81)=0)),1,0)</f>
        <v>0</v>
      </c>
      <c r="Y81" s="276"/>
      <c r="Z81" s="276"/>
      <c r="AB81" s="278" t="str">
        <f t="shared" ref="AB81:AB111" si="14">B81&amp;C81</f>
        <v>TinPT Mitra Stania Prima</v>
      </c>
    </row>
    <row r="82" spans="1:28" s="277" customFormat="1" ht="51">
      <c r="A82" s="216" t="s">
        <v>801</v>
      </c>
      <c r="B82" s="217" t="s">
        <v>1154</v>
      </c>
      <c r="C82" s="221" t="s">
        <v>2262</v>
      </c>
      <c r="D82" s="283"/>
      <c r="E82" s="217" t="str">
        <f ca="1">IF(ISERROR($V82),"",OFFSET('Smelter Look-up'!$D$4,$V82-4,0)&amp;"")</f>
        <v>INDONESIA</v>
      </c>
      <c r="F82" s="217" t="str">
        <f ca="1">IF(ISERROR($V82),"",OFFSET('Smelter Look-up'!$E$4,$V82-4,0))</f>
        <v>CID001460</v>
      </c>
      <c r="G82" s="217" t="str">
        <f ca="1">IF(C82=$X$4,"Enter smelter details",IF(ISERROR($V82),"",OFFSET('Smelter Look-up'!$F$4,$V82-4,0)))</f>
        <v>RMI</v>
      </c>
      <c r="H82" s="218">
        <f ca="1">IF(ISERROR($V82),"",OFFSET('Smelter Look-up'!$G$4,$V82-4,0))</f>
        <v>0</v>
      </c>
      <c r="I82" s="219" t="str">
        <f ca="1">IF(ISERROR($V82),"",OFFSET('Smelter Look-up'!$H$4,$V82-4,0))</f>
        <v>Sungailiat</v>
      </c>
      <c r="J82" s="219" t="str">
        <f ca="1">IF(ISERROR($V82),"",OFFSET('Smelter Look-up'!$I$4,$V82-4,0))</f>
        <v>Kepulauan Bangka Belitung</v>
      </c>
      <c r="K82" s="273"/>
      <c r="L82" s="273"/>
      <c r="M82" s="273"/>
      <c r="N82" s="273"/>
      <c r="O82" s="273"/>
      <c r="P82" s="220"/>
      <c r="Q82" s="348" t="s">
        <v>15692</v>
      </c>
      <c r="R82" s="217" t="str">
        <f ca="1">IF(ISERROR($V82),"",OFFSET('Smelter Look-up'!$C$4,$V82-4,0)&amp;"")</f>
        <v>PT Refined Bangka Tin</v>
      </c>
      <c r="S82" s="225" t="str">
        <f t="shared" ca="1" si="12"/>
        <v>ID</v>
      </c>
      <c r="T82" s="225" t="str">
        <f ca="1">IF(B82="","",IF(ISERROR(MATCH($J82,SorP!$B$1:$B$6230,0)),"",INDIRECT("'SorP'!$A$"&amp;MATCH($J82,SorP!$B$1:$B$6230,0))))</f>
        <v>ID-BB</v>
      </c>
      <c r="U82" s="241"/>
      <c r="V82" s="275">
        <f>IF(C82="",NA(),MATCH($B82&amp;$C82,'Smelter Look-up'!$J:$J,0))</f>
        <v>443</v>
      </c>
      <c r="W82" s="276"/>
      <c r="X82" s="276">
        <f t="shared" ca="1" si="13"/>
        <v>0</v>
      </c>
      <c r="Y82" s="276"/>
      <c r="Z82" s="276"/>
      <c r="AB82" s="278" t="str">
        <f t="shared" si="14"/>
        <v>TinPT Refined Bangka Tin</v>
      </c>
    </row>
    <row r="83" spans="1:28" s="277" customFormat="1" ht="51">
      <c r="A83" s="216" t="s">
        <v>824</v>
      </c>
      <c r="B83" s="217" t="s">
        <v>1154</v>
      </c>
      <c r="C83" s="221" t="s">
        <v>14152</v>
      </c>
      <c r="D83" s="283"/>
      <c r="E83" s="217" t="str">
        <f ca="1">IF(ISERROR($V83),"",OFFSET('Smelter Look-up'!$D$4,$V83-4,0)&amp;"")</f>
        <v>INDONESIA</v>
      </c>
      <c r="F83" s="217" t="str">
        <f ca="1">IF(ISERROR($V83),"",OFFSET('Smelter Look-up'!$E$4,$V83-4,0))</f>
        <v>CID001477</v>
      </c>
      <c r="G83" s="217" t="str">
        <f ca="1">IF(C83=$X$4,"Enter smelter details",IF(ISERROR($V83),"",OFFSET('Smelter Look-up'!$F$4,$V83-4,0)))</f>
        <v>RMI</v>
      </c>
      <c r="H83" s="218">
        <f ca="1">IF(ISERROR($V83),"",OFFSET('Smelter Look-up'!$G$4,$V83-4,0))</f>
        <v>0</v>
      </c>
      <c r="I83" s="219" t="str">
        <f ca="1">IF(ISERROR($V83),"",OFFSET('Smelter Look-up'!$H$4,$V83-4,0))</f>
        <v>Kundur</v>
      </c>
      <c r="J83" s="219" t="str">
        <f ca="1">IF(ISERROR($V83),"",OFFSET('Smelter Look-up'!$I$4,$V83-4,0))</f>
        <v>Riau</v>
      </c>
      <c r="K83" s="273"/>
      <c r="L83" s="273"/>
      <c r="M83" s="273"/>
      <c r="N83" s="273"/>
      <c r="O83" s="273"/>
      <c r="P83" s="220"/>
      <c r="Q83" s="348" t="s">
        <v>15693</v>
      </c>
      <c r="R83" s="217" t="str">
        <f ca="1">IF(ISERROR($V83),"",OFFSET('Smelter Look-up'!$C$4,$V83-4,0)&amp;"")</f>
        <v>PT Timah Tbk Kundur</v>
      </c>
      <c r="S83" s="225" t="str">
        <f t="shared" ca="1" si="12"/>
        <v>ID</v>
      </c>
      <c r="T83" s="225" t="str">
        <f ca="1">IF(B83="","",IF(ISERROR(MATCH($J83,SorP!$B$1:$B$6230,0)),"",INDIRECT("'SorP'!$A$"&amp;MATCH($J83,SorP!$B$1:$B$6230,0))))</f>
        <v>ID-RI</v>
      </c>
      <c r="U83" s="241"/>
      <c r="V83" s="275">
        <f>IF(C83="",NA(),MATCH($B83&amp;$C83,'Smelter Look-up'!$J:$J,0))</f>
        <v>445</v>
      </c>
      <c r="W83" s="276"/>
      <c r="X83" s="276">
        <f t="shared" ca="1" si="13"/>
        <v>0</v>
      </c>
      <c r="Y83" s="276"/>
      <c r="Z83" s="276"/>
      <c r="AB83" s="278" t="str">
        <f t="shared" si="14"/>
        <v>TinPT Timah Tbk Kundur</v>
      </c>
    </row>
    <row r="84" spans="1:28" s="277" customFormat="1" ht="76.5">
      <c r="A84" s="216" t="s">
        <v>1855</v>
      </c>
      <c r="B84" s="217" t="s">
        <v>1154</v>
      </c>
      <c r="C84" s="221" t="s">
        <v>12761</v>
      </c>
      <c r="D84" s="283"/>
      <c r="E84" s="217" t="str">
        <f ca="1">IF(ISERROR($V84),"",OFFSET('Smelter Look-up'!$D$4,$V84-4,0)&amp;"")</f>
        <v>BRAZIL</v>
      </c>
      <c r="F84" s="217" t="str">
        <f ca="1">IF(ISERROR($V84),"",OFFSET('Smelter Look-up'!$E$4,$V84-4,0))</f>
        <v>CID002706</v>
      </c>
      <c r="G84" s="217" t="str">
        <f ca="1">IF(C84=$X$4,"Enter smelter details",IF(ISERROR($V84),"",OFFSET('Smelter Look-up'!$F$4,$V84-4,0)))</f>
        <v>RMI</v>
      </c>
      <c r="H84" s="218">
        <f ca="1">IF(ISERROR($V84),"",OFFSET('Smelter Look-up'!$G$4,$V84-4,0))</f>
        <v>0</v>
      </c>
      <c r="I84" s="219" t="str">
        <f ca="1">IF(ISERROR($V84),"",OFFSET('Smelter Look-up'!$H$4,$V84-4,0))</f>
        <v>São João del Rei</v>
      </c>
      <c r="J84" s="219" t="str">
        <f ca="1">IF(ISERROR($V84),"",OFFSET('Smelter Look-up'!$I$4,$V84-4,0))</f>
        <v>Minas gerais</v>
      </c>
      <c r="K84" s="273"/>
      <c r="L84" s="273"/>
      <c r="M84" s="273"/>
      <c r="N84" s="273"/>
      <c r="O84" s="273"/>
      <c r="P84" s="220"/>
      <c r="Q84" s="348" t="s">
        <v>15694</v>
      </c>
      <c r="R84" s="217" t="str">
        <f ca="1">IF(ISERROR($V84),"",OFFSET('Smelter Look-up'!$C$4,$V84-4,0)&amp;"")</f>
        <v>Resind Industria e Comercio Ltda.</v>
      </c>
      <c r="S84" s="225" t="str">
        <f t="shared" ca="1" si="12"/>
        <v>BR</v>
      </c>
      <c r="T84" s="225" t="str">
        <f ca="1">IF(B84="","",IF(ISERROR(MATCH($J84,SorP!$B$1:$B$6230,0)),"",INDIRECT("'SorP'!$A$"&amp;MATCH($J84,SorP!$B$1:$B$6230,0))))</f>
        <v>BR-MG</v>
      </c>
      <c r="U84" s="241"/>
      <c r="V84" s="275">
        <f>IF(C84="",NA(),MATCH($B84&amp;$C84,'Smelter Look-up'!$J:$J,0))</f>
        <v>448</v>
      </c>
      <c r="W84" s="276"/>
      <c r="X84" s="276">
        <f t="shared" ca="1" si="13"/>
        <v>0</v>
      </c>
      <c r="Y84" s="276"/>
      <c r="Z84" s="276"/>
      <c r="AB84" s="278" t="str">
        <f t="shared" si="14"/>
        <v>TinResind Industria e Comercio Ltda.</v>
      </c>
    </row>
    <row r="85" spans="1:28" s="277" customFormat="1" ht="25.5">
      <c r="A85" s="216" t="s">
        <v>804</v>
      </c>
      <c r="B85" s="217" t="s">
        <v>1154</v>
      </c>
      <c r="C85" s="221" t="s">
        <v>803</v>
      </c>
      <c r="D85" s="283"/>
      <c r="E85" s="217" t="str">
        <f ca="1">IF(ISERROR($V85),"",OFFSET('Smelter Look-up'!$D$4,$V85-4,0)&amp;"")</f>
        <v>TAIWAN, PROVINCE OF CHINA</v>
      </c>
      <c r="F85" s="217" t="str">
        <f ca="1">IF(ISERROR($V85),"",OFFSET('Smelter Look-up'!$E$4,$V85-4,0))</f>
        <v>CID001539</v>
      </c>
      <c r="G85" s="217" t="str">
        <f ca="1">IF(C85=$X$4,"Enter smelter details",IF(ISERROR($V85),"",OFFSET('Smelter Look-up'!$F$4,$V85-4,0)))</f>
        <v>RMI</v>
      </c>
      <c r="H85" s="218">
        <f ca="1">IF(ISERROR($V85),"",OFFSET('Smelter Look-up'!$G$4,$V85-4,0))</f>
        <v>0</v>
      </c>
      <c r="I85" s="219" t="str">
        <f ca="1">IF(ISERROR($V85),"",OFFSET('Smelter Look-up'!$H$4,$V85-4,0))</f>
        <v>Longtan Shiang Taoyuan</v>
      </c>
      <c r="J85" s="219" t="str">
        <f ca="1">IF(ISERROR($V85),"",OFFSET('Smelter Look-up'!$I$4,$V85-4,0))</f>
        <v>Taoyuan</v>
      </c>
      <c r="K85" s="273"/>
      <c r="L85" s="273"/>
      <c r="M85" s="273"/>
      <c r="N85" s="273"/>
      <c r="O85" s="273"/>
      <c r="P85" s="220"/>
      <c r="Q85" s="348" t="s">
        <v>15695</v>
      </c>
      <c r="R85" s="217" t="str">
        <f ca="1">IF(ISERROR($V85),"",OFFSET('Smelter Look-up'!$C$4,$V85-4,0)&amp;"")</f>
        <v>Rui Da Hung</v>
      </c>
      <c r="S85" s="225" t="str">
        <f t="shared" ca="1" si="12"/>
        <v>TW</v>
      </c>
      <c r="T85" s="225" t="str">
        <f ca="1">IF(B85="","",IF(ISERROR(MATCH($J85,SorP!$B$1:$B$6230,0)),"",INDIRECT("'SorP'!$A$"&amp;MATCH($J85,SorP!$B$1:$B$6230,0))))</f>
        <v>TW-TAO</v>
      </c>
      <c r="U85" s="241"/>
      <c r="V85" s="275">
        <f>IF(C85="",NA(),MATCH($B85&amp;$C85,'Smelter Look-up'!$J:$J,0))</f>
        <v>450</v>
      </c>
      <c r="W85" s="276"/>
      <c r="X85" s="276">
        <f t="shared" ca="1" si="13"/>
        <v>0</v>
      </c>
      <c r="Y85" s="276"/>
      <c r="Z85" s="276"/>
      <c r="AB85" s="278" t="str">
        <f t="shared" si="14"/>
        <v>TinRui Da Hung</v>
      </c>
    </row>
    <row r="86" spans="1:28" s="277" customFormat="1" ht="38.25">
      <c r="A86" s="216" t="s">
        <v>805</v>
      </c>
      <c r="B86" s="217" t="s">
        <v>1154</v>
      </c>
      <c r="C86" s="221" t="s">
        <v>2267</v>
      </c>
      <c r="D86" s="283"/>
      <c r="E86" s="217" t="str">
        <f ca="1">IF(ISERROR($V86),"",OFFSET('Smelter Look-up'!$D$4,$V86-4,0)&amp;"")</f>
        <v>BRAZIL</v>
      </c>
      <c r="F86" s="217" t="str">
        <f ca="1">IF(ISERROR($V86),"",OFFSET('Smelter Look-up'!$E$4,$V86-4,0))</f>
        <v>CID001758</v>
      </c>
      <c r="G86" s="217" t="str">
        <f ca="1">IF(C86=$X$4,"Enter smelter details",IF(ISERROR($V86),"",OFFSET('Smelter Look-up'!$F$4,$V86-4,0)))</f>
        <v>RMI</v>
      </c>
      <c r="H86" s="218">
        <f ca="1">IF(ISERROR($V86),"",OFFSET('Smelter Look-up'!$G$4,$V86-4,0))</f>
        <v>0</v>
      </c>
      <c r="I86" s="219" t="str">
        <f ca="1">IF(ISERROR($V86),"",OFFSET('Smelter Look-up'!$H$4,$V86-4,0))</f>
        <v>Bebedouro</v>
      </c>
      <c r="J86" s="219" t="str">
        <f ca="1">IF(ISERROR($V86),"",OFFSET('Smelter Look-up'!$I$4,$V86-4,0))</f>
        <v>São Paulo</v>
      </c>
      <c r="K86" s="273"/>
      <c r="L86" s="273"/>
      <c r="M86" s="273"/>
      <c r="N86" s="273"/>
      <c r="O86" s="273"/>
      <c r="P86" s="220"/>
      <c r="Q86" s="348" t="s">
        <v>15696</v>
      </c>
      <c r="R86" s="217" t="str">
        <f ca="1">IF(ISERROR($V86),"",OFFSET('Smelter Look-up'!$C$4,$V86-4,0)&amp;"")</f>
        <v>Soft Metais Ltda.</v>
      </c>
      <c r="S86" s="225" t="str">
        <f t="shared" ca="1" si="12"/>
        <v>BR</v>
      </c>
      <c r="T86" s="225" t="str">
        <f ca="1">IF(B86="","",IF(ISERROR(MATCH($J86,SorP!$B$1:$B$6230,0)),"",INDIRECT("'SorP'!$A$"&amp;MATCH($J86,SorP!$B$1:$B$6230,0))))</f>
        <v>BR-SP</v>
      </c>
      <c r="U86" s="241"/>
      <c r="V86" s="275">
        <f>IF(C86="",NA(),MATCH($B86&amp;$C86,'Smelter Look-up'!$J:$J,0))</f>
        <v>453</v>
      </c>
      <c r="W86" s="276"/>
      <c r="X86" s="276">
        <f t="shared" ca="1" si="13"/>
        <v>0</v>
      </c>
      <c r="Y86" s="276"/>
      <c r="Z86" s="276"/>
      <c r="AB86" s="278" t="str">
        <f t="shared" si="14"/>
        <v>TinSoft Metais Ltda.</v>
      </c>
    </row>
    <row r="87" spans="1:28" s="277" customFormat="1" ht="89.25">
      <c r="A87" s="216" t="s">
        <v>14160</v>
      </c>
      <c r="B87" s="217" t="s">
        <v>1154</v>
      </c>
      <c r="C87" s="221" t="s">
        <v>14159</v>
      </c>
      <c r="D87" s="283"/>
      <c r="E87" s="217" t="str">
        <f ca="1">IF(ISERROR($V87),"",OFFSET('Smelter Look-up'!$D$4,$V87-4,0)&amp;"")</f>
        <v>VIET NAM</v>
      </c>
      <c r="F87" s="217" t="str">
        <f ca="1">IF(ISERROR($V87),"",OFFSET('Smelter Look-up'!$E$4,$V87-4,0))</f>
        <v>CID002834</v>
      </c>
      <c r="G87" s="217" t="str">
        <f ca="1">IF(C87=$X$4,"Enter smelter details",IF(ISERROR($V87),"",OFFSET('Smelter Look-up'!$F$4,$V87-4,0)))</f>
        <v>RMI</v>
      </c>
      <c r="H87" s="218">
        <f ca="1">IF(ISERROR($V87),"",OFFSET('Smelter Look-up'!$G$4,$V87-4,0))</f>
        <v>0</v>
      </c>
      <c r="I87" s="219" t="str">
        <f ca="1">IF(ISERROR($V87),"",OFFSET('Smelter Look-up'!$H$4,$V87-4,0))</f>
        <v>Thai Nguyen</v>
      </c>
      <c r="J87" s="219" t="str">
        <f ca="1">IF(ISERROR($V87),"",OFFSET('Smelter Look-up'!$I$4,$V87-4,0))</f>
        <v>Thái Nguyên</v>
      </c>
      <c r="K87" s="273"/>
      <c r="L87" s="273"/>
      <c r="M87" s="273"/>
      <c r="N87" s="273"/>
      <c r="O87" s="273"/>
      <c r="P87" s="220"/>
      <c r="Q87" s="348" t="s">
        <v>15697</v>
      </c>
      <c r="R87" s="217" t="str">
        <f ca="1">IF(ISERROR($V87),"",OFFSET('Smelter Look-up'!$C$4,$V87-4,0)&amp;"")</f>
        <v>Thai Nguyen Mining and Metallurgy Co., Ltd.</v>
      </c>
      <c r="S87" s="225" t="str">
        <f t="shared" ca="1" si="12"/>
        <v>VN</v>
      </c>
      <c r="T87" s="225" t="str">
        <f ca="1">IF(B87="","",IF(ISERROR(MATCH($J87,SorP!$B$1:$B$6230,0)),"",INDIRECT("'SorP'!$A$"&amp;MATCH($J87,SorP!$B$1:$B$6230,0))))</f>
        <v>VN-69</v>
      </c>
      <c r="U87" s="241"/>
      <c r="V87" s="275">
        <f>IF(C87="",NA(),MATCH($B87&amp;$C87,'Smelter Look-up'!$J:$J,0))</f>
        <v>455</v>
      </c>
      <c r="W87" s="276"/>
      <c r="X87" s="276">
        <f t="shared" ca="1" si="13"/>
        <v>0</v>
      </c>
      <c r="Y87" s="276"/>
      <c r="Z87" s="276"/>
      <c r="AB87" s="278" t="str">
        <f t="shared" si="14"/>
        <v>TinThai Nguyen Mining and Metallurgy Co., Ltd.</v>
      </c>
    </row>
    <row r="88" spans="1:28" s="277" customFormat="1" ht="25.5">
      <c r="A88" s="216" t="s">
        <v>806</v>
      </c>
      <c r="B88" s="217" t="s">
        <v>1154</v>
      </c>
      <c r="C88" s="221" t="s">
        <v>1054</v>
      </c>
      <c r="D88" s="283"/>
      <c r="E88" s="217" t="str">
        <f ca="1">IF(ISERROR($V88),"",OFFSET('Smelter Look-up'!$D$4,$V88-4,0)&amp;"")</f>
        <v>THAILAND</v>
      </c>
      <c r="F88" s="217" t="str">
        <f ca="1">IF(ISERROR($V88),"",OFFSET('Smelter Look-up'!$E$4,$V88-4,0))</f>
        <v>CID001898</v>
      </c>
      <c r="G88" s="217" t="str">
        <f ca="1">IF(C88=$X$4,"Enter smelter details",IF(ISERROR($V88),"",OFFSET('Smelter Look-up'!$F$4,$V88-4,0)))</f>
        <v>RMI</v>
      </c>
      <c r="H88" s="218">
        <f ca="1">IF(ISERROR($V88),"",OFFSET('Smelter Look-up'!$G$4,$V88-4,0))</f>
        <v>0</v>
      </c>
      <c r="I88" s="219" t="str">
        <f ca="1">IF(ISERROR($V88),"",OFFSET('Smelter Look-up'!$H$4,$V88-4,0))</f>
        <v>Amphur Muang</v>
      </c>
      <c r="J88" s="219" t="str">
        <f ca="1">IF(ISERROR($V88),"",OFFSET('Smelter Look-up'!$I$4,$V88-4,0))</f>
        <v>Phuket</v>
      </c>
      <c r="K88" s="273"/>
      <c r="L88" s="273"/>
      <c r="M88" s="273"/>
      <c r="N88" s="273"/>
      <c r="O88" s="273"/>
      <c r="P88" s="220"/>
      <c r="Q88" s="348" t="s">
        <v>15698</v>
      </c>
      <c r="R88" s="217" t="str">
        <f ca="1">IF(ISERROR($V88),"",OFFSET('Smelter Look-up'!$C$4,$V88-4,0)&amp;"")</f>
        <v>Thaisarco</v>
      </c>
      <c r="S88" s="225" t="str">
        <f t="shared" ca="1" si="12"/>
        <v>TH</v>
      </c>
      <c r="T88" s="225" t="str">
        <f ca="1">IF(B88="","",IF(ISERROR(MATCH($J88,SorP!$B$1:$B$6230,0)),"",INDIRECT("'SorP'!$A$"&amp;MATCH($J88,SorP!$B$1:$B$6230,0))))</f>
        <v>TH-83</v>
      </c>
      <c r="U88" s="241"/>
      <c r="V88" s="275">
        <f>IF(C88="",NA(),MATCH($B88&amp;$C88,'Smelter Look-up'!$J:$J,0))</f>
        <v>458</v>
      </c>
      <c r="W88" s="276"/>
      <c r="X88" s="276">
        <f t="shared" ca="1" si="13"/>
        <v>0</v>
      </c>
      <c r="Y88" s="276"/>
      <c r="Z88" s="276"/>
      <c r="AB88" s="278" t="str">
        <f t="shared" si="14"/>
        <v>TinThaisarco</v>
      </c>
    </row>
    <row r="89" spans="1:28" s="277" customFormat="1" ht="51">
      <c r="A89" s="216" t="s">
        <v>13521</v>
      </c>
      <c r="B89" s="217" t="s">
        <v>1154</v>
      </c>
      <c r="C89" s="221" t="s">
        <v>13520</v>
      </c>
      <c r="D89" s="283"/>
      <c r="E89" s="217" t="str">
        <f ca="1">IF(ISERROR($V89),"",OFFSET('Smelter Look-up'!$D$4,$V89-4,0)&amp;"")</f>
        <v>UNITED STATES OF AMERICA</v>
      </c>
      <c r="F89" s="217" t="str">
        <f ca="1">IF(ISERROR($V89),"",OFFSET('Smelter Look-up'!$E$4,$V89-4,0))</f>
        <v>CID003325</v>
      </c>
      <c r="G89" s="217" t="str">
        <f ca="1">IF(C89=$X$4,"Enter smelter details",IF(ISERROR($V89),"",OFFSET('Smelter Look-up'!$F$4,$V89-4,0)))</f>
        <v>RMI</v>
      </c>
      <c r="H89" s="218">
        <f ca="1">IF(ISERROR($V89),"",OFFSET('Smelter Look-up'!$G$4,$V89-4,0))</f>
        <v>0</v>
      </c>
      <c r="I89" s="219" t="str">
        <f ca="1">IF(ISERROR($V89),"",OFFSET('Smelter Look-up'!$H$4,$V89-4,0))</f>
        <v>West Chester</v>
      </c>
      <c r="J89" s="219" t="str">
        <f ca="1">IF(ISERROR($V89),"",OFFSET('Smelter Look-up'!$I$4,$V89-4,0))</f>
        <v>Pennsylvania</v>
      </c>
      <c r="K89" s="273"/>
      <c r="L89" s="273"/>
      <c r="M89" s="273"/>
      <c r="N89" s="273"/>
      <c r="O89" s="273"/>
      <c r="P89" s="220"/>
      <c r="Q89" s="348" t="s">
        <v>15699</v>
      </c>
      <c r="R89" s="217" t="str">
        <f ca="1">IF(ISERROR($V89),"",OFFSET('Smelter Look-up'!$C$4,$V89-4,0)&amp;"")</f>
        <v>Tin Technology &amp; Refining</v>
      </c>
      <c r="S89" s="225" t="str">
        <f t="shared" ca="1" si="12"/>
        <v>US</v>
      </c>
      <c r="T89" s="225" t="str">
        <f ca="1">IF(B89="","",IF(ISERROR(MATCH($J89,SorP!$B$1:$B$6230,0)),"",INDIRECT("'SorP'!$A$"&amp;MATCH($J89,SorP!$B$1:$B$6230,0))))</f>
        <v>US-PA</v>
      </c>
      <c r="U89" s="241"/>
      <c r="V89" s="275">
        <f>IF(C89="",NA(),MATCH($B89&amp;$C89,'Smelter Look-up'!$J:$J,0))</f>
        <v>461</v>
      </c>
      <c r="W89" s="276"/>
      <c r="X89" s="276">
        <f t="shared" ca="1" si="13"/>
        <v>0</v>
      </c>
      <c r="Y89" s="276"/>
      <c r="Z89" s="276"/>
      <c r="AB89" s="278" t="str">
        <f t="shared" si="14"/>
        <v>TinTin Technology &amp; Refining</v>
      </c>
    </row>
    <row r="90" spans="1:28" s="277" customFormat="1" ht="76.5">
      <c r="A90" s="216" t="s">
        <v>807</v>
      </c>
      <c r="B90" s="217" t="s">
        <v>1154</v>
      </c>
      <c r="C90" s="221" t="s">
        <v>2681</v>
      </c>
      <c r="D90" s="283"/>
      <c r="E90" s="217" t="str">
        <f ca="1">IF(ISERROR($V90),"",OFFSET('Smelter Look-up'!$D$4,$V90-4,0)&amp;"")</f>
        <v>BRAZIL</v>
      </c>
      <c r="F90" s="217" t="str">
        <f ca="1">IF(ISERROR($V90),"",OFFSET('Smelter Look-up'!$E$4,$V90-4,0))</f>
        <v>CID002036</v>
      </c>
      <c r="G90" s="217" t="str">
        <f ca="1">IF(C90=$X$4,"Enter smelter details",IF(ISERROR($V90),"",OFFSET('Smelter Look-up'!$F$4,$V90-4,0)))</f>
        <v>RMI</v>
      </c>
      <c r="H90" s="218">
        <f ca="1">IF(ISERROR($V90),"",OFFSET('Smelter Look-up'!$G$4,$V90-4,0))</f>
        <v>0</v>
      </c>
      <c r="I90" s="219" t="str">
        <f ca="1">IF(ISERROR($V90),"",OFFSET('Smelter Look-up'!$H$4,$V90-4,0))</f>
        <v>Ariquemes</v>
      </c>
      <c r="J90" s="219" t="str">
        <f ca="1">IF(ISERROR($V90),"",OFFSET('Smelter Look-up'!$I$4,$V90-4,0))</f>
        <v>Rondônia</v>
      </c>
      <c r="K90" s="273"/>
      <c r="L90" s="273"/>
      <c r="M90" s="273"/>
      <c r="N90" s="273"/>
      <c r="O90" s="273"/>
      <c r="P90" s="220"/>
      <c r="Q90" s="348" t="s">
        <v>15700</v>
      </c>
      <c r="R90" s="217" t="str">
        <f ca="1">IF(ISERROR($V90),"",OFFSET('Smelter Look-up'!$C$4,$V90-4,0)&amp;"")</f>
        <v>White Solder Metalurgia e Mineracao Ltda.</v>
      </c>
      <c r="S90" s="225" t="str">
        <f t="shared" ca="1" si="12"/>
        <v>BR</v>
      </c>
      <c r="T90" s="225" t="str">
        <f ca="1">IF(B90="","",IF(ISERROR(MATCH($J90,SorP!$B$1:$B$6230,0)),"",INDIRECT("'SorP'!$A$"&amp;MATCH($J90,SorP!$B$1:$B$6230,0))))</f>
        <v>BR-RO</v>
      </c>
      <c r="U90" s="241"/>
      <c r="V90" s="275">
        <f>IF(C90="",NA(),MATCH($B90&amp;$C90,'Smelter Look-up'!$J:$J,0))</f>
        <v>465</v>
      </c>
      <c r="W90" s="276"/>
      <c r="X90" s="276">
        <f t="shared" ca="1" si="13"/>
        <v>0</v>
      </c>
      <c r="Y90" s="276"/>
      <c r="Z90" s="276"/>
      <c r="AB90" s="278" t="str">
        <f t="shared" si="14"/>
        <v>TinWhite Solder Metalurgia e Mineracao Ltda.</v>
      </c>
    </row>
    <row r="91" spans="1:28" s="277" customFormat="1" ht="63.75">
      <c r="A91" s="216" t="s">
        <v>809</v>
      </c>
      <c r="B91" s="217" t="s">
        <v>1154</v>
      </c>
      <c r="C91" s="221" t="s">
        <v>2471</v>
      </c>
      <c r="D91" s="283"/>
      <c r="E91" s="217" t="str">
        <f ca="1">IF(ISERROR($V91),"",OFFSET('Smelter Look-up'!$D$4,$V91-4,0)&amp;"")</f>
        <v>CHINA</v>
      </c>
      <c r="F91" s="217" t="str">
        <f ca="1">IF(ISERROR($V91),"",OFFSET('Smelter Look-up'!$E$4,$V91-4,0))</f>
        <v>CID002180</v>
      </c>
      <c r="G91" s="217" t="str">
        <f ca="1">IF(C91=$X$4,"Enter smelter details",IF(ISERROR($V91),"",OFFSET('Smelter Look-up'!$F$4,$V91-4,0)))</f>
        <v>RMI</v>
      </c>
      <c r="H91" s="218">
        <f ca="1">IF(ISERROR($V91),"",OFFSET('Smelter Look-up'!$G$4,$V91-4,0))</f>
        <v>0</v>
      </c>
      <c r="I91" s="219" t="str">
        <f ca="1">IF(ISERROR($V91),"",OFFSET('Smelter Look-up'!$H$4,$V91-4,0))</f>
        <v>Gejiu</v>
      </c>
      <c r="J91" s="219" t="str">
        <f ca="1">IF(ISERROR($V91),"",OFFSET('Smelter Look-up'!$I$4,$V91-4,0))</f>
        <v>Yunnan Sheng</v>
      </c>
      <c r="K91" s="273"/>
      <c r="L91" s="273"/>
      <c r="M91" s="273"/>
      <c r="N91" s="273"/>
      <c r="O91" s="273"/>
      <c r="P91" s="220"/>
      <c r="Q91" s="348" t="s">
        <v>15701</v>
      </c>
      <c r="R91" s="217" t="str">
        <f ca="1">IF(ISERROR($V91),"",OFFSET('Smelter Look-up'!$C$4,$V91-4,0)&amp;"")</f>
        <v>Yunnan Tin Company Limited</v>
      </c>
      <c r="S91" s="225" t="str">
        <f t="shared" ca="1" si="12"/>
        <v>CN</v>
      </c>
      <c r="T91" s="225" t="str">
        <f ca="1">IF(B91="","",IF(ISERROR(MATCH($J91,SorP!$B$1:$B$6230,0)),"",INDIRECT("'SorP'!$A$"&amp;MATCH($J91,SorP!$B$1:$B$6230,0))))</f>
        <v>CN-YN</v>
      </c>
      <c r="U91" s="241"/>
      <c r="V91" s="275">
        <f>IF(C91="",NA(),MATCH($B91&amp;$C91,'Smelter Look-up'!$J:$J,0))</f>
        <v>477</v>
      </c>
      <c r="W91" s="276"/>
      <c r="X91" s="276">
        <f t="shared" ca="1" si="13"/>
        <v>0</v>
      </c>
      <c r="Y91" s="276"/>
      <c r="Z91" s="276"/>
      <c r="AB91" s="278" t="str">
        <f t="shared" si="14"/>
        <v>TinYunnan Tin Company Limited</v>
      </c>
    </row>
    <row r="92" spans="1:28" s="277" customFormat="1" ht="102">
      <c r="A92" s="216" t="s">
        <v>14162</v>
      </c>
      <c r="B92" s="217" t="s">
        <v>1154</v>
      </c>
      <c r="C92" s="221" t="s">
        <v>14161</v>
      </c>
      <c r="D92" s="283"/>
      <c r="E92" s="217" t="str">
        <f ca="1">IF(ISERROR($V92),"",OFFSET('Smelter Look-up'!$D$4,$V92-4,0)&amp;"")</f>
        <v>CHINA</v>
      </c>
      <c r="F92" s="217" t="str">
        <f ca="1">IF(ISERROR($V92),"",OFFSET('Smelter Look-up'!$E$4,$V92-4,0))</f>
        <v>CID003397</v>
      </c>
      <c r="G92" s="217" t="str">
        <f ca="1">IF(C92=$X$4,"Enter smelter details",IF(ISERROR($V92),"",OFFSET('Smelter Look-up'!$F$4,$V92-4,0)))</f>
        <v>RMI</v>
      </c>
      <c r="H92" s="218">
        <f ca="1">IF(ISERROR($V92),"",OFFSET('Smelter Look-up'!$G$4,$V92-4,0))</f>
        <v>0</v>
      </c>
      <c r="I92" s="219" t="str">
        <f ca="1">IF(ISERROR($V92),"",OFFSET('Smelter Look-up'!$H$4,$V92-4,0))</f>
        <v>Gejiu</v>
      </c>
      <c r="J92" s="219" t="str">
        <f ca="1">IF(ISERROR($V92),"",OFFSET('Smelter Look-up'!$I$4,$V92-4,0))</f>
        <v>Yunnan Sheng</v>
      </c>
      <c r="K92" s="273"/>
      <c r="L92" s="273"/>
      <c r="M92" s="273"/>
      <c r="N92" s="273"/>
      <c r="O92" s="273"/>
      <c r="P92" s="220"/>
      <c r="Q92" s="348" t="s">
        <v>15702</v>
      </c>
      <c r="R92" s="217" t="str">
        <f ca="1">IF(ISERROR($V92),"",OFFSET('Smelter Look-up'!$C$4,$V92-4,0)&amp;"")</f>
        <v>Yunnan Yunfan Non-ferrous Metals Co., Ltd.</v>
      </c>
      <c r="S92" s="225" t="str">
        <f t="shared" ca="1" si="12"/>
        <v>CN</v>
      </c>
      <c r="T92" s="225" t="str">
        <f ca="1">IF(B92="","",IF(ISERROR(MATCH($J92,SorP!$B$1:$B$6230,0)),"",INDIRECT("'SorP'!$A$"&amp;MATCH($J92,SorP!$B$1:$B$6230,0))))</f>
        <v>CN-YN</v>
      </c>
      <c r="U92" s="241"/>
      <c r="V92" s="275">
        <f>IF(C92="",NA(),MATCH($B92&amp;$C92,'Smelter Look-up'!$J:$J,0))</f>
        <v>481</v>
      </c>
      <c r="W92" s="276"/>
      <c r="X92" s="276">
        <f t="shared" ca="1" si="13"/>
        <v>0</v>
      </c>
      <c r="Y92" s="276"/>
      <c r="Z92" s="276"/>
      <c r="AB92" s="278" t="str">
        <f t="shared" si="14"/>
        <v>TinYunnan Yunfan Non-ferrous Metals Co., Ltd.</v>
      </c>
    </row>
    <row r="93" spans="1:28" s="277" customFormat="1" ht="25.5">
      <c r="A93" s="216" t="s">
        <v>14130</v>
      </c>
      <c r="B93" s="217" t="s">
        <v>1153</v>
      </c>
      <c r="C93" s="221" t="s">
        <v>14129</v>
      </c>
      <c r="D93" s="283"/>
      <c r="E93" s="217" t="str">
        <f ca="1">IF(ISERROR($V93),"",OFFSET('Smelter Look-up'!$D$4,$V93-4,0)&amp;"")</f>
        <v>ITALY</v>
      </c>
      <c r="F93" s="217" t="str">
        <f ca="1">IF(ISERROR($V93),"",OFFSET('Smelter Look-up'!$E$4,$V93-4,0))</f>
        <v>CID002763</v>
      </c>
      <c r="G93" s="217" t="str">
        <f ca="1">IF(C93=$X$4,"Enter smelter details",IF(ISERROR($V93),"",OFFSET('Smelter Look-up'!$F$4,$V93-4,0)))</f>
        <v>RMI</v>
      </c>
      <c r="H93" s="218">
        <f ca="1">IF(ISERROR($V93),"",OFFSET('Smelter Look-up'!$G$4,$V93-4,0))</f>
        <v>0</v>
      </c>
      <c r="I93" s="219" t="str">
        <f ca="1">IF(ISERROR($V93),"",OFFSET('Smelter Look-up'!$H$4,$V93-4,0))</f>
        <v>Pero</v>
      </c>
      <c r="J93" s="219" t="str">
        <f ca="1">IF(ISERROR($V93),"",OFFSET('Smelter Look-up'!$I$4,$V93-4,0))</f>
        <v>Lombardia</v>
      </c>
      <c r="K93" s="273"/>
      <c r="L93" s="273"/>
      <c r="M93" s="273"/>
      <c r="N93" s="273"/>
      <c r="O93" s="273"/>
      <c r="P93" s="220"/>
      <c r="Q93" s="348" t="s">
        <v>15703</v>
      </c>
      <c r="R93" s="217" t="str">
        <f ca="1">IF(ISERROR($V93),"",OFFSET('Smelter Look-up'!$C$4,$V93-4,0)&amp;"")</f>
        <v>8853 S.p.A.</v>
      </c>
      <c r="S93" s="225" t="str">
        <f t="shared" ca="1" si="12"/>
        <v>IT</v>
      </c>
      <c r="T93" s="225" t="str">
        <f ca="1">IF(B93="","",IF(ISERROR(MATCH($J93,SorP!$B$1:$B$6230,0)),"",INDIRECT("'SorP'!$A$"&amp;MATCH($J93,SorP!$B$1:$B$6230,0))))</f>
        <v>IT-25</v>
      </c>
      <c r="U93" s="241"/>
      <c r="V93" s="275">
        <f>IF(C93="",NA(),MATCH($B93&amp;$C93,'Smelter Look-up'!$J:$J,0))</f>
        <v>5</v>
      </c>
      <c r="W93" s="276"/>
      <c r="X93" s="276">
        <f t="shared" ca="1" si="13"/>
        <v>0</v>
      </c>
      <c r="Y93" s="276"/>
      <c r="Z93" s="276"/>
      <c r="AB93" s="278" t="str">
        <f t="shared" si="14"/>
        <v>Gold8853 S.p.A.</v>
      </c>
    </row>
    <row r="94" spans="1:28" s="277" customFormat="1" ht="76.5">
      <c r="A94" s="216" t="s">
        <v>1408</v>
      </c>
      <c r="B94" s="217" t="s">
        <v>1153</v>
      </c>
      <c r="C94" s="221" t="s">
        <v>1407</v>
      </c>
      <c r="D94" s="283"/>
      <c r="E94" s="217" t="str">
        <f ca="1">IF(ISERROR($V94),"",OFFSET('Smelter Look-up'!$D$4,$V94-4,0)&amp;"")</f>
        <v>UNITED STATES OF AMERICA</v>
      </c>
      <c r="F94" s="217" t="str">
        <f ca="1">IF(ISERROR($V94),"",OFFSET('Smelter Look-up'!$E$4,$V94-4,0))</f>
        <v>CID000015</v>
      </c>
      <c r="G94" s="217" t="str">
        <f ca="1">IF(C94=$X$4,"Enter smelter details",IF(ISERROR($V94),"",OFFSET('Smelter Look-up'!$F$4,$V94-4,0)))</f>
        <v>RMI</v>
      </c>
      <c r="H94" s="218">
        <f ca="1">IF(ISERROR($V94),"",OFFSET('Smelter Look-up'!$G$4,$V94-4,0))</f>
        <v>0</v>
      </c>
      <c r="I94" s="219" t="str">
        <f ca="1">IF(ISERROR($V94),"",OFFSET('Smelter Look-up'!$H$4,$V94-4,0))</f>
        <v>Warwick</v>
      </c>
      <c r="J94" s="219" t="str">
        <f ca="1">IF(ISERROR($V94),"",OFFSET('Smelter Look-up'!$I$4,$V94-4,0))</f>
        <v>Rhode Island</v>
      </c>
      <c r="K94" s="273"/>
      <c r="L94" s="273"/>
      <c r="M94" s="273"/>
      <c r="N94" s="273"/>
      <c r="O94" s="273"/>
      <c r="P94" s="220"/>
      <c r="Q94" s="348" t="s">
        <v>15704</v>
      </c>
      <c r="R94" s="217" t="str">
        <f ca="1">IF(ISERROR($V94),"",OFFSET('Smelter Look-up'!$C$4,$V94-4,0)&amp;"")</f>
        <v>Advanced Chemical Company</v>
      </c>
      <c r="S94" s="225" t="str">
        <f t="shared" ca="1" si="12"/>
        <v>US</v>
      </c>
      <c r="T94" s="225" t="str">
        <f ca="1">IF(B94="","",IF(ISERROR(MATCH($J94,SorP!$B$1:$B$6230,0)),"",INDIRECT("'SorP'!$A$"&amp;MATCH($J94,SorP!$B$1:$B$6230,0))))</f>
        <v>US-RI</v>
      </c>
      <c r="U94" s="241"/>
      <c r="V94" s="275">
        <f>IF(C94="",NA(),MATCH($B94&amp;$C94,'Smelter Look-up'!$J:$J,0))</f>
        <v>7</v>
      </c>
      <c r="W94" s="276"/>
      <c r="X94" s="276">
        <f t="shared" ca="1" si="13"/>
        <v>0</v>
      </c>
      <c r="Y94" s="276"/>
      <c r="Z94" s="276"/>
      <c r="AB94" s="278" t="str">
        <f t="shared" si="14"/>
        <v>GoldAdvanced Chemical Company</v>
      </c>
    </row>
    <row r="95" spans="1:28" s="277" customFormat="1" ht="76.5">
      <c r="A95" s="216" t="s">
        <v>666</v>
      </c>
      <c r="B95" s="217" t="s">
        <v>1153</v>
      </c>
      <c r="C95" s="221" t="s">
        <v>2244</v>
      </c>
      <c r="D95" s="283"/>
      <c r="E95" s="217" t="str">
        <f ca="1">IF(ISERROR($V95),"",OFFSET('Smelter Look-up'!$D$4,$V95-4,0)&amp;"")</f>
        <v>JAPAN</v>
      </c>
      <c r="F95" s="217" t="str">
        <f ca="1">IF(ISERROR($V95),"",OFFSET('Smelter Look-up'!$E$4,$V95-4,0))</f>
        <v>CID000019</v>
      </c>
      <c r="G95" s="217" t="str">
        <f ca="1">IF(C95=$X$4,"Enter smelter details",IF(ISERROR($V95),"",OFFSET('Smelter Look-up'!$F$4,$V95-4,0)))</f>
        <v>RMI</v>
      </c>
      <c r="H95" s="218">
        <f ca="1">IF(ISERROR($V95),"",OFFSET('Smelter Look-up'!$G$4,$V95-4,0))</f>
        <v>0</v>
      </c>
      <c r="I95" s="219" t="str">
        <f ca="1">IF(ISERROR($V95),"",OFFSET('Smelter Look-up'!$H$4,$V95-4,0))</f>
        <v>Fuchu</v>
      </c>
      <c r="J95" s="219" t="str">
        <f ca="1">IF(ISERROR($V95),"",OFFSET('Smelter Look-up'!$I$4,$V95-4,0))</f>
        <v>Tokyo</v>
      </c>
      <c r="K95" s="273"/>
      <c r="L95" s="273"/>
      <c r="M95" s="273"/>
      <c r="N95" s="273"/>
      <c r="O95" s="273"/>
      <c r="P95" s="220"/>
      <c r="Q95" s="348" t="s">
        <v>15705</v>
      </c>
      <c r="R95" s="217" t="str">
        <f ca="1">IF(ISERROR($V95),"",OFFSET('Smelter Look-up'!$C$4,$V95-4,0)&amp;"")</f>
        <v>Aida Chemical Industries Co., Ltd.</v>
      </c>
      <c r="S95" s="225" t="str">
        <f t="shared" ca="1" si="12"/>
        <v>JP</v>
      </c>
      <c r="T95" s="225" t="str">
        <f ca="1">IF(B95="","",IF(ISERROR(MATCH($J95,SorP!$B$1:$B$6230,0)),"",INDIRECT("'SorP'!$A$"&amp;MATCH($J95,SorP!$B$1:$B$6230,0))))</f>
        <v>JP-13</v>
      </c>
      <c r="U95" s="241"/>
      <c r="V95" s="275">
        <f>IF(C95="",NA(),MATCH($B95&amp;$C95,'Smelter Look-up'!$J:$J,0))</f>
        <v>11</v>
      </c>
      <c r="W95" s="276"/>
      <c r="X95" s="276">
        <f t="shared" ca="1" si="13"/>
        <v>0</v>
      </c>
      <c r="Y95" s="276"/>
      <c r="Z95" s="276"/>
      <c r="AB95" s="278" t="str">
        <f t="shared" si="14"/>
        <v>GoldAida Chemical Industries Co., Ltd.</v>
      </c>
    </row>
    <row r="96" spans="1:28" s="277" customFormat="1" ht="63.75">
      <c r="A96" s="216" t="s">
        <v>1738</v>
      </c>
      <c r="B96" s="217" t="s">
        <v>1153</v>
      </c>
      <c r="C96" s="221" t="s">
        <v>1737</v>
      </c>
      <c r="D96" s="283"/>
      <c r="E96" s="217" t="str">
        <f ca="1">IF(ISERROR($V96),"",OFFSET('Smelter Look-up'!$D$4,$V96-4,0)&amp;"")</f>
        <v>UNITED ARAB EMIRATES</v>
      </c>
      <c r="F96" s="217" t="str">
        <f ca="1">IF(ISERROR($V96),"",OFFSET('Smelter Look-up'!$E$4,$V96-4,0))</f>
        <v>CID002560</v>
      </c>
      <c r="G96" s="217" t="str">
        <f ca="1">IF(C96=$X$4,"Enter smelter details",IF(ISERROR($V96),"",OFFSET('Smelter Look-up'!$F$4,$V96-4,0)))</f>
        <v>RMI</v>
      </c>
      <c r="H96" s="218">
        <f ca="1">IF(ISERROR($V96),"",OFFSET('Smelter Look-up'!$G$4,$V96-4,0))</f>
        <v>0</v>
      </c>
      <c r="I96" s="219" t="str">
        <f ca="1">IF(ISERROR($V96),"",OFFSET('Smelter Look-up'!$H$4,$V96-4,0))</f>
        <v>Dubai</v>
      </c>
      <c r="J96" s="219" t="str">
        <f ca="1">IF(ISERROR($V96),"",OFFSET('Smelter Look-up'!$I$4,$V96-4,0))</f>
        <v>Dubayy</v>
      </c>
      <c r="K96" s="273"/>
      <c r="L96" s="273"/>
      <c r="M96" s="273"/>
      <c r="N96" s="273"/>
      <c r="O96" s="273"/>
      <c r="P96" s="220"/>
      <c r="Q96" s="348" t="s">
        <v>15706</v>
      </c>
      <c r="R96" s="217" t="str">
        <f ca="1">IF(ISERROR($V96),"",OFFSET('Smelter Look-up'!$C$4,$V96-4,0)&amp;"")</f>
        <v>Al Etihad Gold Refinery DMCC</v>
      </c>
      <c r="S96" s="225" t="str">
        <f t="shared" ca="1" si="12"/>
        <v>AE</v>
      </c>
      <c r="T96" s="225" t="str">
        <f ca="1">IF(B96="","",IF(ISERROR(MATCH($J96,SorP!$B$1:$B$6230,0)),"",INDIRECT("'SorP'!$A$"&amp;MATCH($J96,SorP!$B$1:$B$6230,0))))</f>
        <v>AE-DU</v>
      </c>
      <c r="U96" s="241"/>
      <c r="V96" s="275">
        <f>IF(C96="",NA(),MATCH($B96&amp;$C96,'Smelter Look-up'!$J:$J,0))</f>
        <v>13</v>
      </c>
      <c r="W96" s="276"/>
      <c r="X96" s="276">
        <f t="shared" ca="1" si="13"/>
        <v>0</v>
      </c>
      <c r="Y96" s="276"/>
      <c r="Z96" s="276"/>
      <c r="AB96" s="278" t="str">
        <f t="shared" si="14"/>
        <v>GoldAl Etihad Gold Refinery DMCC</v>
      </c>
    </row>
    <row r="97" spans="1:28" s="277" customFormat="1" ht="102">
      <c r="A97" s="216" t="s">
        <v>667</v>
      </c>
      <c r="B97" s="217" t="s">
        <v>1153</v>
      </c>
      <c r="C97" s="221" t="s">
        <v>54</v>
      </c>
      <c r="D97" s="283"/>
      <c r="E97" s="217" t="str">
        <f ca="1">IF(ISERROR($V97),"",OFFSET('Smelter Look-up'!$D$4,$V97-4,0)&amp;"")</f>
        <v>GERMANY</v>
      </c>
      <c r="F97" s="217" t="str">
        <f ca="1">IF(ISERROR($V97),"",OFFSET('Smelter Look-up'!$E$4,$V97-4,0))</f>
        <v>CID000035</v>
      </c>
      <c r="G97" s="217" t="str">
        <f ca="1">IF(C97=$X$4,"Enter smelter details",IF(ISERROR($V97),"",OFFSET('Smelter Look-up'!$F$4,$V97-4,0)))</f>
        <v>RMI</v>
      </c>
      <c r="H97" s="218">
        <f ca="1">IF(ISERROR($V97),"",OFFSET('Smelter Look-up'!$G$4,$V97-4,0))</f>
        <v>0</v>
      </c>
      <c r="I97" s="219" t="str">
        <f ca="1">IF(ISERROR($V97),"",OFFSET('Smelter Look-up'!$H$4,$V97-4,0))</f>
        <v>Pforzheim</v>
      </c>
      <c r="J97" s="219" t="str">
        <f ca="1">IF(ISERROR($V97),"",OFFSET('Smelter Look-up'!$I$4,$V97-4,0))</f>
        <v>Baden-Württemberg</v>
      </c>
      <c r="K97" s="273"/>
      <c r="L97" s="273"/>
      <c r="M97" s="273"/>
      <c r="N97" s="273"/>
      <c r="O97" s="273"/>
      <c r="P97" s="220"/>
      <c r="Q97" s="348" t="s">
        <v>15707</v>
      </c>
      <c r="R97" s="217" t="str">
        <f ca="1">IF(ISERROR($V97),"",OFFSET('Smelter Look-up'!$C$4,$V97-4,0)&amp;"")</f>
        <v>Allgemeine Gold-und Silberscheideanstalt A.G.</v>
      </c>
      <c r="S97" s="225" t="str">
        <f t="shared" ca="1" si="12"/>
        <v>DE</v>
      </c>
      <c r="T97" s="225" t="str">
        <f ca="1">IF(B97="","",IF(ISERROR(MATCH($J97,SorP!$B$1:$B$6230,0)),"",INDIRECT("'SorP'!$A$"&amp;MATCH($J97,SorP!$B$1:$B$6230,0))))</f>
        <v>DE-BW</v>
      </c>
      <c r="U97" s="241"/>
      <c r="V97" s="275">
        <f>IF(C97="",NA(),MATCH($B97&amp;$C97,'Smelter Look-up'!$J:$J,0))</f>
        <v>14</v>
      </c>
      <c r="W97" s="276"/>
      <c r="X97" s="276">
        <f t="shared" ca="1" si="13"/>
        <v>0</v>
      </c>
      <c r="Y97" s="276"/>
      <c r="Z97" s="276"/>
      <c r="AB97" s="278" t="str">
        <f t="shared" si="14"/>
        <v>GoldAllgemeine Gold-und Silberscheideanstalt A.G.</v>
      </c>
    </row>
    <row r="98" spans="1:28" s="277" customFormat="1" ht="102">
      <c r="A98" s="216" t="s">
        <v>668</v>
      </c>
      <c r="B98" s="217" t="s">
        <v>1153</v>
      </c>
      <c r="C98" s="221" t="s">
        <v>640</v>
      </c>
      <c r="D98" s="283"/>
      <c r="E98" s="217" t="str">
        <f ca="1">IF(ISERROR($V98),"",OFFSET('Smelter Look-up'!$D$4,$V98-4,0)&amp;"")</f>
        <v>UZBEKISTAN</v>
      </c>
      <c r="F98" s="217" t="str">
        <f ca="1">IF(ISERROR($V98),"",OFFSET('Smelter Look-up'!$E$4,$V98-4,0))</f>
        <v>CID000041</v>
      </c>
      <c r="G98" s="217" t="str">
        <f ca="1">IF(C98=$X$4,"Enter smelter details",IF(ISERROR($V98),"",OFFSET('Smelter Look-up'!$F$4,$V98-4,0)))</f>
        <v>RMI</v>
      </c>
      <c r="H98" s="218">
        <f ca="1">IF(ISERROR($V98),"",OFFSET('Smelter Look-up'!$G$4,$V98-4,0))</f>
        <v>0</v>
      </c>
      <c r="I98" s="219" t="str">
        <f ca="1">IF(ISERROR($V98),"",OFFSET('Smelter Look-up'!$H$4,$V98-4,0))</f>
        <v>Almalyk</v>
      </c>
      <c r="J98" s="219" t="str">
        <f ca="1">IF(ISERROR($V98),"",OFFSET('Smelter Look-up'!$I$4,$V98-4,0))</f>
        <v>Toshkent</v>
      </c>
      <c r="K98" s="273"/>
      <c r="L98" s="273"/>
      <c r="M98" s="273"/>
      <c r="N98" s="273"/>
      <c r="O98" s="273"/>
      <c r="P98" s="220"/>
      <c r="Q98" s="348" t="s">
        <v>15708</v>
      </c>
      <c r="R98" s="217" t="str">
        <f ca="1">IF(ISERROR($V98),"",OFFSET('Smelter Look-up'!$C$4,$V98-4,0)&amp;"")</f>
        <v>Almalyk Mining and Metallurgical Complex (AMMC)</v>
      </c>
      <c r="S98" s="225" t="str">
        <f t="shared" ca="1" si="12"/>
        <v>UZ</v>
      </c>
      <c r="T98" s="225" t="str">
        <f ca="1">IF(B98="","",IF(ISERROR(MATCH($J98,SorP!$B$1:$B$6230,0)),"",INDIRECT("'SorP'!$A$"&amp;MATCH($J98,SorP!$B$1:$B$6230,0))))</f>
        <v>UZ-TK</v>
      </c>
      <c r="U98" s="241"/>
      <c r="V98" s="275">
        <f>IF(C98="",NA(),MATCH($B98&amp;$C98,'Smelter Look-up'!$J:$J,0))</f>
        <v>15</v>
      </c>
      <c r="W98" s="276"/>
      <c r="X98" s="276">
        <f t="shared" ca="1" si="13"/>
        <v>0</v>
      </c>
      <c r="Y98" s="276"/>
      <c r="Z98" s="276"/>
      <c r="AB98" s="278" t="str">
        <f t="shared" si="14"/>
        <v>GoldAlmalyk Mining and Metallurgical Complex (AMMC)</v>
      </c>
    </row>
    <row r="99" spans="1:28" s="277" customFormat="1" ht="89.25">
      <c r="A99" s="216" t="s">
        <v>669</v>
      </c>
      <c r="B99" s="217" t="s">
        <v>1153</v>
      </c>
      <c r="C99" s="221" t="s">
        <v>12755</v>
      </c>
      <c r="D99" s="283"/>
      <c r="E99" s="217" t="str">
        <f ca="1">IF(ISERROR($V99),"",OFFSET('Smelter Look-up'!$D$4,$V99-4,0)&amp;"")</f>
        <v>BRAZIL</v>
      </c>
      <c r="F99" s="217" t="str">
        <f ca="1">IF(ISERROR($V99),"",OFFSET('Smelter Look-up'!$E$4,$V99-4,0))</f>
        <v>CID000058</v>
      </c>
      <c r="G99" s="217" t="str">
        <f ca="1">IF(C99=$X$4,"Enter smelter details",IF(ISERROR($V99),"",OFFSET('Smelter Look-up'!$F$4,$V99-4,0)))</f>
        <v>RMI</v>
      </c>
      <c r="H99" s="218">
        <f ca="1">IF(ISERROR($V99),"",OFFSET('Smelter Look-up'!$G$4,$V99-4,0))</f>
        <v>0</v>
      </c>
      <c r="I99" s="219" t="str">
        <f ca="1">IF(ISERROR($V99),"",OFFSET('Smelter Look-up'!$H$4,$V99-4,0))</f>
        <v>Nova Lima</v>
      </c>
      <c r="J99" s="219" t="str">
        <f ca="1">IF(ISERROR($V99),"",OFFSET('Smelter Look-up'!$I$4,$V99-4,0))</f>
        <v>Minas Gerais</v>
      </c>
      <c r="K99" s="273"/>
      <c r="L99" s="273"/>
      <c r="M99" s="273"/>
      <c r="N99" s="273"/>
      <c r="O99" s="273"/>
      <c r="P99" s="220"/>
      <c r="Q99" s="348" t="s">
        <v>15709</v>
      </c>
      <c r="R99" s="217" t="str">
        <f ca="1">IF(ISERROR($V99),"",OFFSET('Smelter Look-up'!$C$4,$V99-4,0)&amp;"")</f>
        <v>AngloGold Ashanti Corrego do Sitio Mineracao</v>
      </c>
      <c r="S99" s="225" t="str">
        <f t="shared" ca="1" si="12"/>
        <v>BR</v>
      </c>
      <c r="T99" s="225" t="str">
        <f ca="1">IF(B99="","",IF(ISERROR(MATCH($J99,SorP!$B$1:$B$6230,0)),"",INDIRECT("'SorP'!$A$"&amp;MATCH($J99,SorP!$B$1:$B$6230,0))))</f>
        <v>BR-MG</v>
      </c>
      <c r="U99" s="241"/>
      <c r="V99" s="275">
        <f>IF(C99="",NA(),MATCH($B99&amp;$C99,'Smelter Look-up'!$J:$J,0))</f>
        <v>18</v>
      </c>
      <c r="W99" s="276"/>
      <c r="X99" s="276">
        <f t="shared" ca="1" si="13"/>
        <v>0</v>
      </c>
      <c r="Y99" s="276"/>
      <c r="Z99" s="276"/>
      <c r="AB99" s="278" t="str">
        <f t="shared" si="14"/>
        <v>GoldAngloGold Ashanti Corrego do Sitio Mineracao</v>
      </c>
    </row>
    <row r="100" spans="1:28" s="277" customFormat="1" ht="51">
      <c r="A100" s="216" t="s">
        <v>670</v>
      </c>
      <c r="B100" s="217" t="s">
        <v>1153</v>
      </c>
      <c r="C100" s="221" t="s">
        <v>2409</v>
      </c>
      <c r="D100" s="283"/>
      <c r="E100" s="217" t="str">
        <f ca="1">IF(ISERROR($V100),"",OFFSET('Smelter Look-up'!$D$4,$V100-4,0)&amp;"")</f>
        <v>SWITZERLAND</v>
      </c>
      <c r="F100" s="217" t="str">
        <f ca="1">IF(ISERROR($V100),"",OFFSET('Smelter Look-up'!$E$4,$V100-4,0))</f>
        <v>CID000077</v>
      </c>
      <c r="G100" s="217" t="str">
        <f ca="1">IF(C100=$X$4,"Enter smelter details",IF(ISERROR($V100),"",OFFSET('Smelter Look-up'!$F$4,$V100-4,0)))</f>
        <v>RMI</v>
      </c>
      <c r="H100" s="218">
        <f ca="1">IF(ISERROR($V100),"",OFFSET('Smelter Look-up'!$G$4,$V100-4,0))</f>
        <v>0</v>
      </c>
      <c r="I100" s="219" t="str">
        <f ca="1">IF(ISERROR($V100),"",OFFSET('Smelter Look-up'!$H$4,$V100-4,0))</f>
        <v>Mendrisio</v>
      </c>
      <c r="J100" s="219" t="str">
        <f ca="1">IF(ISERROR($V100),"",OFFSET('Smelter Look-up'!$I$4,$V100-4,0))</f>
        <v>Ticino</v>
      </c>
      <c r="K100" s="273"/>
      <c r="L100" s="273"/>
      <c r="M100" s="273"/>
      <c r="N100" s="273"/>
      <c r="O100" s="273"/>
      <c r="P100" s="220"/>
      <c r="Q100" s="348" t="s">
        <v>15710</v>
      </c>
      <c r="R100" s="217" t="str">
        <f ca="1">IF(ISERROR($V100),"",OFFSET('Smelter Look-up'!$C$4,$V100-4,0)&amp;"")</f>
        <v>Argor-Heraeus S.A.</v>
      </c>
      <c r="S100" s="225" t="str">
        <f t="shared" ca="1" si="12"/>
        <v>CH</v>
      </c>
      <c r="T100" s="225" t="str">
        <f ca="1">IF(B100="","",IF(ISERROR(MATCH($J100,SorP!$B$1:$B$6230,0)),"",INDIRECT("'SorP'!$A$"&amp;MATCH($J100,SorP!$B$1:$B$6230,0))))</f>
        <v>CH-TI</v>
      </c>
      <c r="U100" s="241"/>
      <c r="V100" s="275">
        <f>IF(C100="",NA(),MATCH($B100&amp;$C100,'Smelter Look-up'!$J:$J,0))</f>
        <v>23</v>
      </c>
      <c r="W100" s="276"/>
      <c r="X100" s="276">
        <f t="shared" ca="1" si="13"/>
        <v>0</v>
      </c>
      <c r="Y100" s="276"/>
      <c r="Z100" s="276"/>
      <c r="AB100" s="278" t="str">
        <f t="shared" si="14"/>
        <v>GoldArgor-Heraeus S.A.</v>
      </c>
    </row>
    <row r="101" spans="1:28" s="277" customFormat="1" ht="51">
      <c r="A101" s="216" t="s">
        <v>671</v>
      </c>
      <c r="B101" s="217" t="s">
        <v>1153</v>
      </c>
      <c r="C101" s="221" t="s">
        <v>2410</v>
      </c>
      <c r="D101" s="283"/>
      <c r="E101" s="217" t="str">
        <f ca="1">IF(ISERROR($V101),"",OFFSET('Smelter Look-up'!$D$4,$V101-4,0)&amp;"")</f>
        <v>JAPAN</v>
      </c>
      <c r="F101" s="217" t="str">
        <f ca="1">IF(ISERROR($V101),"",OFFSET('Smelter Look-up'!$E$4,$V101-4,0))</f>
        <v>CID000082</v>
      </c>
      <c r="G101" s="217" t="str">
        <f ca="1">IF(C101=$X$4,"Enter smelter details",IF(ISERROR($V101),"",OFFSET('Smelter Look-up'!$F$4,$V101-4,0)))</f>
        <v>RMI</v>
      </c>
      <c r="H101" s="218">
        <f ca="1">IF(ISERROR($V101),"",OFFSET('Smelter Look-up'!$G$4,$V101-4,0))</f>
        <v>0</v>
      </c>
      <c r="I101" s="219" t="str">
        <f ca="1">IF(ISERROR($V101),"",OFFSET('Smelter Look-up'!$H$4,$V101-4,0))</f>
        <v>Kobe</v>
      </c>
      <c r="J101" s="219" t="str">
        <f ca="1">IF(ISERROR($V101),"",OFFSET('Smelter Look-up'!$I$4,$V101-4,0))</f>
        <v>Hyogo</v>
      </c>
      <c r="K101" s="273"/>
      <c r="L101" s="273"/>
      <c r="M101" s="273"/>
      <c r="N101" s="273"/>
      <c r="O101" s="273"/>
      <c r="P101" s="220"/>
      <c r="Q101" s="348" t="s">
        <v>15711</v>
      </c>
      <c r="R101" s="217" t="str">
        <f ca="1">IF(ISERROR($V101),"",OFFSET('Smelter Look-up'!$C$4,$V101-4,0)&amp;"")</f>
        <v>Asahi Pretec Corp.</v>
      </c>
      <c r="S101" s="225" t="str">
        <f t="shared" ca="1" si="12"/>
        <v>JP</v>
      </c>
      <c r="T101" s="225" t="str">
        <f ca="1">IF(B101="","",IF(ISERROR(MATCH($J101,SorP!$B$1:$B$6230,0)),"",INDIRECT("'SorP'!$A$"&amp;MATCH($J101,SorP!$B$1:$B$6230,0))))</f>
        <v>JP-28</v>
      </c>
      <c r="U101" s="241"/>
      <c r="V101" s="275">
        <f>IF(C101="",NA(),MATCH($B101&amp;$C101,'Smelter Look-up'!$J:$J,0))</f>
        <v>24</v>
      </c>
      <c r="W101" s="276"/>
      <c r="X101" s="276">
        <f t="shared" ca="1" si="13"/>
        <v>0</v>
      </c>
      <c r="Y101" s="276"/>
      <c r="Z101" s="276"/>
      <c r="AB101" s="278" t="str">
        <f t="shared" si="14"/>
        <v>GoldAsahi Pretec Corp.</v>
      </c>
    </row>
    <row r="102" spans="1:28" s="277" customFormat="1" ht="63.75">
      <c r="A102" s="216" t="s">
        <v>705</v>
      </c>
      <c r="B102" s="217" t="s">
        <v>1153</v>
      </c>
      <c r="C102" s="221" t="s">
        <v>2411</v>
      </c>
      <c r="D102" s="283"/>
      <c r="E102" s="217" t="str">
        <f ca="1">IF(ISERROR($V102),"",OFFSET('Smelter Look-up'!$D$4,$V102-4,0)&amp;"")</f>
        <v>CANADA</v>
      </c>
      <c r="F102" s="217" t="str">
        <f ca="1">IF(ISERROR($V102),"",OFFSET('Smelter Look-up'!$E$4,$V102-4,0))</f>
        <v>CID000924</v>
      </c>
      <c r="G102" s="217" t="str">
        <f ca="1">IF(C102=$X$4,"Enter smelter details",IF(ISERROR($V102),"",OFFSET('Smelter Look-up'!$F$4,$V102-4,0)))</f>
        <v>RMI</v>
      </c>
      <c r="H102" s="218">
        <f ca="1">IF(ISERROR($V102),"",OFFSET('Smelter Look-up'!$G$4,$V102-4,0))</f>
        <v>0</v>
      </c>
      <c r="I102" s="219" t="str">
        <f ca="1">IF(ISERROR($V102),"",OFFSET('Smelter Look-up'!$H$4,$V102-4,0))</f>
        <v>Brampton</v>
      </c>
      <c r="J102" s="219" t="str">
        <f ca="1">IF(ISERROR($V102),"",OFFSET('Smelter Look-up'!$I$4,$V102-4,0))</f>
        <v>Ontario</v>
      </c>
      <c r="K102" s="273"/>
      <c r="L102" s="273"/>
      <c r="M102" s="273"/>
      <c r="N102" s="273"/>
      <c r="O102" s="273"/>
      <c r="P102" s="220"/>
      <c r="Q102" s="348" t="s">
        <v>15712</v>
      </c>
      <c r="R102" s="217" t="str">
        <f ca="1">IF(ISERROR($V102),"",OFFSET('Smelter Look-up'!$C$4,$V102-4,0)&amp;"")</f>
        <v>Asahi Refining Canada Ltd.</v>
      </c>
      <c r="S102" s="225" t="str">
        <f t="shared" ca="1" si="12"/>
        <v>CA</v>
      </c>
      <c r="T102" s="225" t="str">
        <f ca="1">IF(B102="","",IF(ISERROR(MATCH($J102,SorP!$B$1:$B$6230,0)),"",INDIRECT("'SorP'!$A$"&amp;MATCH($J102,SorP!$B$1:$B$6230,0))))</f>
        <v>CA-ON</v>
      </c>
      <c r="U102" s="241"/>
      <c r="V102" s="275">
        <f>IF(C102="",NA(),MATCH($B102&amp;$C102,'Smelter Look-up'!$J:$J,0))</f>
        <v>25</v>
      </c>
      <c r="W102" s="276"/>
      <c r="X102" s="276">
        <f t="shared" ca="1" si="13"/>
        <v>0</v>
      </c>
      <c r="Y102" s="276"/>
      <c r="Z102" s="276"/>
      <c r="AB102" s="278" t="str">
        <f t="shared" si="14"/>
        <v>GoldAsahi Refining Canada Ltd.</v>
      </c>
    </row>
    <row r="103" spans="1:28" s="277" customFormat="1" ht="63.75">
      <c r="A103" s="216" t="s">
        <v>704</v>
      </c>
      <c r="B103" s="217" t="s">
        <v>1153</v>
      </c>
      <c r="C103" s="221" t="s">
        <v>2309</v>
      </c>
      <c r="D103" s="283"/>
      <c r="E103" s="217" t="str">
        <f ca="1">IF(ISERROR($V103),"",OFFSET('Smelter Look-up'!$D$4,$V103-4,0)&amp;"")</f>
        <v>UNITED STATES OF AMERICA</v>
      </c>
      <c r="F103" s="217" t="str">
        <f ca="1">IF(ISERROR($V103),"",OFFSET('Smelter Look-up'!$E$4,$V103-4,0))</f>
        <v>CID000920</v>
      </c>
      <c r="G103" s="217" t="str">
        <f ca="1">IF(C103=$X$4,"Enter smelter details",IF(ISERROR($V103),"",OFFSET('Smelter Look-up'!$F$4,$V103-4,0)))</f>
        <v>RMI</v>
      </c>
      <c r="H103" s="218">
        <f ca="1">IF(ISERROR($V103),"",OFFSET('Smelter Look-up'!$G$4,$V103-4,0))</f>
        <v>0</v>
      </c>
      <c r="I103" s="219" t="str">
        <f ca="1">IF(ISERROR($V103),"",OFFSET('Smelter Look-up'!$H$4,$V103-4,0))</f>
        <v>Salt Lake City</v>
      </c>
      <c r="J103" s="219" t="str">
        <f ca="1">IF(ISERROR($V103),"",OFFSET('Smelter Look-up'!$I$4,$V103-4,0))</f>
        <v>Utah</v>
      </c>
      <c r="K103" s="273"/>
      <c r="L103" s="273"/>
      <c r="M103" s="273"/>
      <c r="N103" s="273"/>
      <c r="O103" s="273"/>
      <c r="P103" s="220"/>
      <c r="Q103" s="348" t="s">
        <v>15713</v>
      </c>
      <c r="R103" s="217" t="str">
        <f ca="1">IF(ISERROR($V103),"",OFFSET('Smelter Look-up'!$C$4,$V103-4,0)&amp;"")</f>
        <v>Asahi Refining USA Inc.</v>
      </c>
      <c r="S103" s="225" t="str">
        <f t="shared" ca="1" si="12"/>
        <v>US</v>
      </c>
      <c r="T103" s="225" t="str">
        <f ca="1">IF(B103="","",IF(ISERROR(MATCH($J103,SorP!$B$1:$B$6230,0)),"",INDIRECT("'SorP'!$A$"&amp;MATCH($J103,SorP!$B$1:$B$6230,0))))</f>
        <v>US-UT</v>
      </c>
      <c r="U103" s="241"/>
      <c r="V103" s="275">
        <f>IF(C103="",NA(),MATCH($B103&amp;$C103,'Smelter Look-up'!$J:$J,0))</f>
        <v>26</v>
      </c>
      <c r="W103" s="276"/>
      <c r="X103" s="276">
        <f t="shared" ca="1" si="13"/>
        <v>0</v>
      </c>
      <c r="Y103" s="276"/>
      <c r="Z103" s="276"/>
      <c r="AB103" s="278" t="str">
        <f t="shared" si="14"/>
        <v>GoldAsahi Refining USA Inc.</v>
      </c>
    </row>
    <row r="104" spans="1:28" s="277" customFormat="1" ht="51">
      <c r="A104" s="216" t="s">
        <v>672</v>
      </c>
      <c r="B104" s="217" t="s">
        <v>1153</v>
      </c>
      <c r="C104" s="221" t="s">
        <v>2245</v>
      </c>
      <c r="D104" s="283"/>
      <c r="E104" s="217" t="str">
        <f ca="1">IF(ISERROR($V104),"",OFFSET('Smelter Look-up'!$D$4,$V104-4,0)&amp;"")</f>
        <v>JAPAN</v>
      </c>
      <c r="F104" s="217" t="str">
        <f ca="1">IF(ISERROR($V104),"",OFFSET('Smelter Look-up'!$E$4,$V104-4,0))</f>
        <v>CID000090</v>
      </c>
      <c r="G104" s="217" t="str">
        <f ca="1">IF(C104=$X$4,"Enter smelter details",IF(ISERROR($V104),"",OFFSET('Smelter Look-up'!$F$4,$V104-4,0)))</f>
        <v>RMI</v>
      </c>
      <c r="H104" s="218">
        <f ca="1">IF(ISERROR($V104),"",OFFSET('Smelter Look-up'!$G$4,$V104-4,0))</f>
        <v>0</v>
      </c>
      <c r="I104" s="219" t="str">
        <f ca="1">IF(ISERROR($V104),"",OFFSET('Smelter Look-up'!$H$4,$V104-4,0))</f>
        <v>Tamura</v>
      </c>
      <c r="J104" s="219" t="str">
        <f ca="1">IF(ISERROR($V104),"",OFFSET('Smelter Look-up'!$I$4,$V104-4,0))</f>
        <v>Fukushima</v>
      </c>
      <c r="K104" s="273"/>
      <c r="L104" s="273"/>
      <c r="M104" s="273"/>
      <c r="N104" s="273"/>
      <c r="O104" s="273"/>
      <c r="P104" s="220"/>
      <c r="Q104" s="348" t="s">
        <v>15714</v>
      </c>
      <c r="R104" s="217" t="str">
        <f ca="1">IF(ISERROR($V104),"",OFFSET('Smelter Look-up'!$C$4,$V104-4,0)&amp;"")</f>
        <v>Asaka Riken Co., Ltd.</v>
      </c>
      <c r="S104" s="225" t="str">
        <f t="shared" ca="1" si="12"/>
        <v>JP</v>
      </c>
      <c r="T104" s="225" t="str">
        <f ca="1">IF(B104="","",IF(ISERROR(MATCH($J104,SorP!$B$1:$B$6230,0)),"",INDIRECT("'SorP'!$A$"&amp;MATCH($J104,SorP!$B$1:$B$6230,0))))</f>
        <v>JP-07</v>
      </c>
      <c r="U104" s="241"/>
      <c r="V104" s="275">
        <f>IF(C104="",NA(),MATCH($B104&amp;$C104,'Smelter Look-up'!$J:$J,0))</f>
        <v>27</v>
      </c>
      <c r="W104" s="276"/>
      <c r="X104" s="276">
        <f t="shared" ca="1" si="13"/>
        <v>0</v>
      </c>
      <c r="Y104" s="276"/>
      <c r="Z104" s="276"/>
      <c r="AB104" s="278" t="str">
        <f t="shared" si="14"/>
        <v>GoldAsaka Riken Co., Ltd.</v>
      </c>
    </row>
    <row r="105" spans="1:28" s="277" customFormat="1" ht="51">
      <c r="A105" s="216" t="s">
        <v>2413</v>
      </c>
      <c r="B105" s="217" t="s">
        <v>1153</v>
      </c>
      <c r="C105" s="221" t="s">
        <v>2412</v>
      </c>
      <c r="D105" s="283"/>
      <c r="E105" s="217" t="str">
        <f ca="1">IF(ISERROR($V105),"",OFFSET('Smelter Look-up'!$D$4,$V105-4,0)&amp;"")</f>
        <v>SOUTH AFRICA</v>
      </c>
      <c r="F105" s="217" t="str">
        <f ca="1">IF(ISERROR($V105),"",OFFSET('Smelter Look-up'!$E$4,$V105-4,0))</f>
        <v>CID002850</v>
      </c>
      <c r="G105" s="217" t="str">
        <f ca="1">IF(C105=$X$4,"Enter smelter details",IF(ISERROR($V105),"",OFFSET('Smelter Look-up'!$F$4,$V105-4,0)))</f>
        <v>RMI</v>
      </c>
      <c r="H105" s="218">
        <f ca="1">IF(ISERROR($V105),"",OFFSET('Smelter Look-up'!$G$4,$V105-4,0))</f>
        <v>0</v>
      </c>
      <c r="I105" s="219" t="str">
        <f ca="1">IF(ISERROR($V105),"",OFFSET('Smelter Look-up'!$H$4,$V105-4,0))</f>
        <v>Johannesburg</v>
      </c>
      <c r="J105" s="219" t="str">
        <f ca="1">IF(ISERROR($V105),"",OFFSET('Smelter Look-up'!$I$4,$V105-4,0))</f>
        <v>Gauteng</v>
      </c>
      <c r="K105" s="273"/>
      <c r="L105" s="273"/>
      <c r="M105" s="273"/>
      <c r="N105" s="273"/>
      <c r="O105" s="273"/>
      <c r="P105" s="220"/>
      <c r="Q105" s="348" t="s">
        <v>15715</v>
      </c>
      <c r="R105" s="217" t="str">
        <f ca="1">IF(ISERROR($V105),"",OFFSET('Smelter Look-up'!$C$4,$V105-4,0)&amp;"")</f>
        <v>AU Traders and Refiners</v>
      </c>
      <c r="S105" s="225" t="str">
        <f t="shared" ca="1" si="12"/>
        <v>ZA</v>
      </c>
      <c r="T105" s="225" t="str">
        <f ca="1">IF(B105="","",IF(ISERROR(MATCH($J105,SorP!$B$1:$B$6230,0)),"",INDIRECT("'SorP'!$A$"&amp;MATCH($J105,SorP!$B$1:$B$6230,0))))</f>
        <v>ZA-GT</v>
      </c>
      <c r="U105" s="241"/>
      <c r="V105" s="275">
        <f>IF(C105="",NA(),MATCH($B105&amp;$C105,'Smelter Look-up'!$J:$J,0))</f>
        <v>30</v>
      </c>
      <c r="W105" s="276"/>
      <c r="X105" s="276">
        <f t="shared" ca="1" si="13"/>
        <v>0</v>
      </c>
      <c r="Y105" s="276"/>
      <c r="Z105" s="276"/>
      <c r="AB105" s="278" t="str">
        <f t="shared" si="14"/>
        <v>GoldAU Traders and Refiners</v>
      </c>
    </row>
    <row r="106" spans="1:28" s="277" customFormat="1" ht="25.5">
      <c r="A106" s="216" t="s">
        <v>674</v>
      </c>
      <c r="B106" s="217" t="s">
        <v>1153</v>
      </c>
      <c r="C106" s="221" t="s">
        <v>1247</v>
      </c>
      <c r="D106" s="283"/>
      <c r="E106" s="217" t="str">
        <f ca="1">IF(ISERROR($V106),"",OFFSET('Smelter Look-up'!$D$4,$V106-4,0)&amp;"")</f>
        <v>GERMANY</v>
      </c>
      <c r="F106" s="217" t="str">
        <f ca="1">IF(ISERROR($V106),"",OFFSET('Smelter Look-up'!$E$4,$V106-4,0))</f>
        <v>CID000113</v>
      </c>
      <c r="G106" s="217" t="str">
        <f ca="1">IF(C106=$X$4,"Enter smelter details",IF(ISERROR($V106),"",OFFSET('Smelter Look-up'!$F$4,$V106-4,0)))</f>
        <v>RMI</v>
      </c>
      <c r="H106" s="218">
        <f ca="1">IF(ISERROR($V106),"",OFFSET('Smelter Look-up'!$G$4,$V106-4,0))</f>
        <v>0</v>
      </c>
      <c r="I106" s="219" t="str">
        <f ca="1">IF(ISERROR($V106),"",OFFSET('Smelter Look-up'!$H$4,$V106-4,0))</f>
        <v>Hamburg</v>
      </c>
      <c r="J106" s="219" t="str">
        <f ca="1">IF(ISERROR($V106),"",OFFSET('Smelter Look-up'!$I$4,$V106-4,0))</f>
        <v>Hamburg</v>
      </c>
      <c r="K106" s="273"/>
      <c r="L106" s="273"/>
      <c r="M106" s="273"/>
      <c r="N106" s="273"/>
      <c r="O106" s="273"/>
      <c r="P106" s="220"/>
      <c r="Q106" s="348" t="s">
        <v>15716</v>
      </c>
      <c r="R106" s="217" t="str">
        <f ca="1">IF(ISERROR($V106),"",OFFSET('Smelter Look-up'!$C$4,$V106-4,0)&amp;"")</f>
        <v>Aurubis AG</v>
      </c>
      <c r="S106" s="225" t="str">
        <f t="shared" ca="1" si="12"/>
        <v>DE</v>
      </c>
      <c r="T106" s="225" t="str">
        <f ca="1">IF(B106="","",IF(ISERROR(MATCH($J106,SorP!$B$1:$B$6230,0)),"",INDIRECT("'SorP'!$A$"&amp;MATCH($J106,SorP!$B$1:$B$6230,0))))</f>
        <v>DE-HH</v>
      </c>
      <c r="U106" s="241"/>
      <c r="V106" s="275">
        <f>IF(C106="",NA(),MATCH($B106&amp;$C106,'Smelter Look-up'!$J:$J,0))</f>
        <v>32</v>
      </c>
      <c r="W106" s="276"/>
      <c r="X106" s="276">
        <f t="shared" ca="1" si="13"/>
        <v>0</v>
      </c>
      <c r="Y106" s="276"/>
      <c r="Z106" s="276"/>
      <c r="AB106" s="278" t="str">
        <f t="shared" si="14"/>
        <v>GoldAurubis AG</v>
      </c>
    </row>
    <row r="107" spans="1:28" s="277" customFormat="1" ht="38.25">
      <c r="A107" s="216" t="s">
        <v>2417</v>
      </c>
      <c r="B107" s="217" t="s">
        <v>1153</v>
      </c>
      <c r="C107" s="221" t="s">
        <v>2416</v>
      </c>
      <c r="D107" s="283"/>
      <c r="E107" s="217" t="str">
        <f ca="1">IF(ISERROR($V107),"",OFFSET('Smelter Look-up'!$D$4,$V107-4,0)&amp;"")</f>
        <v>INDIA</v>
      </c>
      <c r="F107" s="217" t="str">
        <f ca="1">IF(ISERROR($V107),"",OFFSET('Smelter Look-up'!$E$4,$V107-4,0))</f>
        <v>CID002863</v>
      </c>
      <c r="G107" s="217" t="str">
        <f ca="1">IF(C107=$X$4,"Enter smelter details",IF(ISERROR($V107),"",OFFSET('Smelter Look-up'!$F$4,$V107-4,0)))</f>
        <v>RMI</v>
      </c>
      <c r="H107" s="218">
        <f ca="1">IF(ISERROR($V107),"",OFFSET('Smelter Look-up'!$G$4,$V107-4,0))</f>
        <v>0</v>
      </c>
      <c r="I107" s="219" t="str">
        <f ca="1">IF(ISERROR($V107),"",OFFSET('Smelter Look-up'!$H$4,$V107-4,0))</f>
        <v>Bangalore</v>
      </c>
      <c r="J107" s="219" t="str">
        <f ca="1">IF(ISERROR($V107),"",OFFSET('Smelter Look-up'!$I$4,$V107-4,0))</f>
        <v>Karnataka</v>
      </c>
      <c r="K107" s="273"/>
      <c r="L107" s="273"/>
      <c r="M107" s="273"/>
      <c r="N107" s="273"/>
      <c r="O107" s="273"/>
      <c r="P107" s="220"/>
      <c r="Q107" s="348" t="s">
        <v>15717</v>
      </c>
      <c r="R107" s="217" t="str">
        <f ca="1">IF(ISERROR($V107),"",OFFSET('Smelter Look-up'!$C$4,$V107-4,0)&amp;"")</f>
        <v>Bangalore Refinery</v>
      </c>
      <c r="S107" s="225" t="str">
        <f t="shared" ca="1" si="12"/>
        <v>IN</v>
      </c>
      <c r="T107" s="225" t="str">
        <f ca="1">IF(B107="","",IF(ISERROR(MATCH($J107,SorP!$B$1:$B$6230,0)),"",INDIRECT("'SorP'!$A$"&amp;MATCH($J107,SorP!$B$1:$B$6230,0))))</f>
        <v>IN-KA</v>
      </c>
      <c r="U107" s="241"/>
      <c r="V107" s="275">
        <f>IF(C107="",NA(),MATCH($B107&amp;$C107,'Smelter Look-up'!$J:$J,0))</f>
        <v>34</v>
      </c>
      <c r="W107" s="276"/>
      <c r="X107" s="276">
        <f t="shared" ca="1" si="13"/>
        <v>0</v>
      </c>
      <c r="Y107" s="276"/>
      <c r="Z107" s="276"/>
      <c r="AB107" s="278" t="str">
        <f t="shared" si="14"/>
        <v>GoldBangalore Refinery</v>
      </c>
    </row>
    <row r="108" spans="1:28" s="277" customFormat="1" ht="127.5">
      <c r="A108" s="216" t="s">
        <v>675</v>
      </c>
      <c r="B108" s="217" t="s">
        <v>1153</v>
      </c>
      <c r="C108" s="221" t="s">
        <v>927</v>
      </c>
      <c r="D108" s="283"/>
      <c r="E108" s="217" t="str">
        <f ca="1">IF(ISERROR($V108),"",OFFSET('Smelter Look-up'!$D$4,$V108-4,0)&amp;"")</f>
        <v>PHILIPPINES</v>
      </c>
      <c r="F108" s="217" t="str">
        <f ca="1">IF(ISERROR($V108),"",OFFSET('Smelter Look-up'!$E$4,$V108-4,0))</f>
        <v>CID000128</v>
      </c>
      <c r="G108" s="217" t="str">
        <f ca="1">IF(C108=$X$4,"Enter smelter details",IF(ISERROR($V108),"",OFFSET('Smelter Look-up'!$F$4,$V108-4,0)))</f>
        <v>RMI</v>
      </c>
      <c r="H108" s="218">
        <f ca="1">IF(ISERROR($V108),"",OFFSET('Smelter Look-up'!$G$4,$V108-4,0))</f>
        <v>0</v>
      </c>
      <c r="I108" s="219" t="str">
        <f ca="1">IF(ISERROR($V108),"",OFFSET('Smelter Look-up'!$H$4,$V108-4,0))</f>
        <v>Quezon City</v>
      </c>
      <c r="J108" s="219" t="str">
        <f ca="1">IF(ISERROR($V108),"",OFFSET('Smelter Look-up'!$I$4,$V108-4,0))</f>
        <v>Rizal</v>
      </c>
      <c r="K108" s="273"/>
      <c r="L108" s="273"/>
      <c r="M108" s="273"/>
      <c r="N108" s="273"/>
      <c r="O108" s="273"/>
      <c r="P108" s="220"/>
      <c r="Q108" s="348" t="s">
        <v>15718</v>
      </c>
      <c r="R108" s="217" t="str">
        <f ca="1">IF(ISERROR($V108),"",OFFSET('Smelter Look-up'!$C$4,$V108-4,0)&amp;"")</f>
        <v>Bangko Sentral ng Pilipinas (Central Bank of the Philippines)</v>
      </c>
      <c r="S108" s="225" t="str">
        <f t="shared" ca="1" si="12"/>
        <v>PH</v>
      </c>
      <c r="T108" s="225" t="str">
        <f ca="1">IF(B108="","",IF(ISERROR(MATCH($J108,SorP!$B$1:$B$6230,0)),"",INDIRECT("'SorP'!$A$"&amp;MATCH($J108,SorP!$B$1:$B$6230,0))))</f>
        <v>PH-RIZ</v>
      </c>
      <c r="U108" s="241"/>
      <c r="V108" s="275">
        <f>IF(C108="",NA(),MATCH($B108&amp;$C108,'Smelter Look-up'!$J:$J,0))</f>
        <v>36</v>
      </c>
      <c r="W108" s="276"/>
      <c r="X108" s="276">
        <f t="shared" ca="1" si="13"/>
        <v>0</v>
      </c>
      <c r="Y108" s="276"/>
      <c r="Z108" s="276"/>
      <c r="AB108" s="278" t="str">
        <f t="shared" si="14"/>
        <v>GoldBangko Sentral ng Pilipinas (Central Bank of the Philippines)</v>
      </c>
    </row>
    <row r="109" spans="1:28" s="277" customFormat="1" ht="25.5">
      <c r="A109" s="216" t="s">
        <v>676</v>
      </c>
      <c r="B109" s="217" t="s">
        <v>1153</v>
      </c>
      <c r="C109" s="221" t="s">
        <v>1249</v>
      </c>
      <c r="D109" s="283"/>
      <c r="E109" s="217" t="str">
        <f ca="1">IF(ISERROR($V109),"",OFFSET('Smelter Look-up'!$D$4,$V109-4,0)&amp;"")</f>
        <v>SWEDEN</v>
      </c>
      <c r="F109" s="217" t="str">
        <f ca="1">IF(ISERROR($V109),"",OFFSET('Smelter Look-up'!$E$4,$V109-4,0))</f>
        <v>CID000157</v>
      </c>
      <c r="G109" s="217" t="str">
        <f ca="1">IF(C109=$X$4,"Enter smelter details",IF(ISERROR($V109),"",OFFSET('Smelter Look-up'!$F$4,$V109-4,0)))</f>
        <v>RMI</v>
      </c>
      <c r="H109" s="218">
        <f ca="1">IF(ISERROR($V109),"",OFFSET('Smelter Look-up'!$G$4,$V109-4,0))</f>
        <v>0</v>
      </c>
      <c r="I109" s="219" t="str">
        <f ca="1">IF(ISERROR($V109),"",OFFSET('Smelter Look-up'!$H$4,$V109-4,0))</f>
        <v>Skelleftehamn</v>
      </c>
      <c r="J109" s="219" t="str">
        <f ca="1">IF(ISERROR($V109),"",OFFSET('Smelter Look-up'!$I$4,$V109-4,0))</f>
        <v>Västerbottens län [SE-24]</v>
      </c>
      <c r="K109" s="273"/>
      <c r="L109" s="273"/>
      <c r="M109" s="273"/>
      <c r="N109" s="273"/>
      <c r="O109" s="273"/>
      <c r="P109" s="220"/>
      <c r="Q109" s="348" t="s">
        <v>15719</v>
      </c>
      <c r="R109" s="217" t="str">
        <f ca="1">IF(ISERROR($V109),"",OFFSET('Smelter Look-up'!$C$4,$V109-4,0)&amp;"")</f>
        <v>Boliden AB</v>
      </c>
      <c r="S109" s="225" t="str">
        <f t="shared" ca="1" si="12"/>
        <v>SE</v>
      </c>
      <c r="T109" s="225" t="str">
        <f ca="1">IF(B109="","",IF(ISERROR(MATCH($J109,SorP!$B$1:$B$6230,0)),"",INDIRECT("'SorP'!$A$"&amp;MATCH($J109,SorP!$B$1:$B$6230,0))))</f>
        <v>SE-AC</v>
      </c>
      <c r="U109" s="241"/>
      <c r="V109" s="275">
        <f>IF(C109="",NA(),MATCH($B109&amp;$C109,'Smelter Look-up'!$J:$J,0))</f>
        <v>37</v>
      </c>
      <c r="W109" s="276"/>
      <c r="X109" s="276">
        <f t="shared" ca="1" si="13"/>
        <v>0</v>
      </c>
      <c r="Y109" s="276"/>
      <c r="Z109" s="276"/>
      <c r="AB109" s="278" t="str">
        <f t="shared" si="14"/>
        <v>GoldBoliden AB</v>
      </c>
    </row>
    <row r="110" spans="1:28" s="277" customFormat="1" ht="51">
      <c r="A110" s="216" t="s">
        <v>678</v>
      </c>
      <c r="B110" s="217" t="s">
        <v>1153</v>
      </c>
      <c r="C110" s="221" t="s">
        <v>677</v>
      </c>
      <c r="D110" s="283"/>
      <c r="E110" s="217" t="str">
        <f ca="1">IF(ISERROR($V110),"",OFFSET('Smelter Look-up'!$D$4,$V110-4,0)&amp;"")</f>
        <v>GERMANY</v>
      </c>
      <c r="F110" s="217" t="str">
        <f ca="1">IF(ISERROR($V110),"",OFFSET('Smelter Look-up'!$E$4,$V110-4,0))</f>
        <v>CID000176</v>
      </c>
      <c r="G110" s="217" t="str">
        <f ca="1">IF(C110=$X$4,"Enter smelter details",IF(ISERROR($V110),"",OFFSET('Smelter Look-up'!$F$4,$V110-4,0)))</f>
        <v>RMI</v>
      </c>
      <c r="H110" s="218">
        <f ca="1">IF(ISERROR($V110),"",OFFSET('Smelter Look-up'!$G$4,$V110-4,0))</f>
        <v>0</v>
      </c>
      <c r="I110" s="219" t="str">
        <f ca="1">IF(ISERROR($V110),"",OFFSET('Smelter Look-up'!$H$4,$V110-4,0))</f>
        <v>Pforzheim</v>
      </c>
      <c r="J110" s="219" t="str">
        <f ca="1">IF(ISERROR($V110),"",OFFSET('Smelter Look-up'!$I$4,$V110-4,0))</f>
        <v>Baden-Württemberg</v>
      </c>
      <c r="K110" s="273"/>
      <c r="L110" s="273"/>
      <c r="M110" s="273"/>
      <c r="N110" s="273"/>
      <c r="O110" s="273"/>
      <c r="P110" s="220"/>
      <c r="Q110" s="348" t="s">
        <v>15720</v>
      </c>
      <c r="R110" s="217" t="str">
        <f ca="1">IF(ISERROR($V110),"",OFFSET('Smelter Look-up'!$C$4,$V110-4,0)&amp;"")</f>
        <v>C. Hafner GmbH + Co. KG</v>
      </c>
      <c r="S110" s="225" t="str">
        <f t="shared" ca="1" si="12"/>
        <v>DE</v>
      </c>
      <c r="T110" s="225" t="str">
        <f ca="1">IF(B110="","",IF(ISERROR(MATCH($J110,SorP!$B$1:$B$6230,0)),"",INDIRECT("'SorP'!$A$"&amp;MATCH($J110,SorP!$B$1:$B$6230,0))))</f>
        <v>DE-BW</v>
      </c>
      <c r="U110" s="241"/>
      <c r="V110" s="275">
        <f>IF(C110="",NA(),MATCH($B110&amp;$C110,'Smelter Look-up'!$J:$J,0))</f>
        <v>38</v>
      </c>
      <c r="W110" s="276"/>
      <c r="X110" s="276">
        <f t="shared" ca="1" si="13"/>
        <v>0</v>
      </c>
      <c r="Y110" s="276"/>
      <c r="Z110" s="276"/>
      <c r="AB110" s="278" t="str">
        <f t="shared" si="14"/>
        <v>GoldC. Hafner GmbH + Co. KG</v>
      </c>
    </row>
    <row r="111" spans="1:28" s="277" customFormat="1" ht="102">
      <c r="A111" s="216" t="s">
        <v>680</v>
      </c>
      <c r="B111" s="217" t="s">
        <v>1153</v>
      </c>
      <c r="C111" s="221" t="s">
        <v>2352</v>
      </c>
      <c r="D111" s="283"/>
      <c r="E111" s="217" t="str">
        <f ca="1">IF(ISERROR($V111),"",OFFSET('Smelter Look-up'!$D$4,$V111-4,0)&amp;"")</f>
        <v>CANADA</v>
      </c>
      <c r="F111" s="217" t="str">
        <f ca="1">IF(ISERROR($V111),"",OFFSET('Smelter Look-up'!$E$4,$V111-4,0))</f>
        <v>CID000185</v>
      </c>
      <c r="G111" s="217" t="str">
        <f ca="1">IF(C111=$X$4,"Enter smelter details",IF(ISERROR($V111),"",OFFSET('Smelter Look-up'!$F$4,$V111-4,0)))</f>
        <v>RMI</v>
      </c>
      <c r="H111" s="218">
        <f ca="1">IF(ISERROR($V111),"",OFFSET('Smelter Look-up'!$G$4,$V111-4,0))</f>
        <v>0</v>
      </c>
      <c r="I111" s="219" t="str">
        <f ca="1">IF(ISERROR($V111),"",OFFSET('Smelter Look-up'!$H$4,$V111-4,0))</f>
        <v>Montréal</v>
      </c>
      <c r="J111" s="219" t="str">
        <f ca="1">IF(ISERROR($V111),"",OFFSET('Smelter Look-up'!$I$4,$V111-4,0))</f>
        <v>Quebec</v>
      </c>
      <c r="K111" s="273"/>
      <c r="L111" s="273"/>
      <c r="M111" s="273"/>
      <c r="N111" s="273"/>
      <c r="O111" s="273"/>
      <c r="P111" s="220"/>
      <c r="Q111" s="348" t="s">
        <v>15721</v>
      </c>
      <c r="R111" s="217" t="str">
        <f ca="1">IF(ISERROR($V111),"",OFFSET('Smelter Look-up'!$C$4,$V111-4,0)&amp;"")</f>
        <v>CCR Refinery - Glencore Canada Corporation</v>
      </c>
      <c r="S111" s="225" t="str">
        <f t="shared" ca="1" si="12"/>
        <v>CA</v>
      </c>
      <c r="T111" s="225" t="str">
        <f ca="1">IF(B111="","",IF(ISERROR(MATCH($J111,SorP!$B$1:$B$6230,0)),"",INDIRECT("'SorP'!$A$"&amp;MATCH($J111,SorP!$B$1:$B$6230,0))))</f>
        <v>CA-QC</v>
      </c>
      <c r="U111" s="241"/>
      <c r="V111" s="275">
        <f>IF(C111="",NA(),MATCH($B111&amp;$C111,'Smelter Look-up'!$J:$J,0))</f>
        <v>43</v>
      </c>
      <c r="W111" s="276"/>
      <c r="X111" s="276">
        <f t="shared" ca="1" si="13"/>
        <v>0</v>
      </c>
      <c r="Y111" s="276"/>
      <c r="Z111" s="276"/>
      <c r="AB111" s="278" t="str">
        <f t="shared" si="14"/>
        <v>GoldCCR Refinery - Glencore Canada Corporation</v>
      </c>
    </row>
    <row r="112" spans="1:28" s="277" customFormat="1" ht="51">
      <c r="A112" s="216" t="s">
        <v>681</v>
      </c>
      <c r="B112" s="217" t="s">
        <v>1153</v>
      </c>
      <c r="C112" s="221" t="s">
        <v>2639</v>
      </c>
      <c r="D112" s="283"/>
      <c r="E112" s="217" t="str">
        <f ca="1">IF(ISERROR($V112),"",OFFSET('Smelter Look-up'!$D$4,$V112-4,0)&amp;"")</f>
        <v>SWITZERLAND</v>
      </c>
      <c r="F112" s="217" t="str">
        <f ca="1">IF(ISERROR($V112),"",OFFSET('Smelter Look-up'!$E$4,$V112-4,0))</f>
        <v>CID000189</v>
      </c>
      <c r="G112" s="217" t="str">
        <f ca="1">IF(C112=$X$4,"Enter smelter details",IF(ISERROR($V112),"",OFFSET('Smelter Look-up'!$F$4,$V112-4,0)))</f>
        <v>RMI</v>
      </c>
      <c r="H112" s="218">
        <f ca="1">IF(ISERROR($V112),"",OFFSET('Smelter Look-up'!$G$4,$V112-4,0))</f>
        <v>0</v>
      </c>
      <c r="I112" s="219" t="str">
        <f ca="1">IF(ISERROR($V112),"",OFFSET('Smelter Look-up'!$H$4,$V112-4,0))</f>
        <v>Biel-Bienne</v>
      </c>
      <c r="J112" s="219" t="str">
        <f ca="1">IF(ISERROR($V112),"",OFFSET('Smelter Look-up'!$I$4,$V112-4,0))</f>
        <v>Bern</v>
      </c>
      <c r="K112" s="273"/>
      <c r="L112" s="273"/>
      <c r="M112" s="273"/>
      <c r="N112" s="273"/>
      <c r="O112" s="273"/>
      <c r="P112" s="220"/>
      <c r="Q112" s="348" t="s">
        <v>15722</v>
      </c>
      <c r="R112" s="217" t="str">
        <f ca="1">IF(ISERROR($V112),"",OFFSET('Smelter Look-up'!$C$4,$V112-4,0)&amp;"")</f>
        <v>Cendres + Metaux S.A.</v>
      </c>
      <c r="S112" s="225" t="str">
        <f t="shared" ref="S112" ca="1" si="15">IF(B112="","",IF(ISERROR(MATCH($E112,CL,0)),"Unknown",INDIRECT("'C'!$A$"&amp;MATCH($E112,CL,0)+1)))</f>
        <v>CH</v>
      </c>
      <c r="T112" s="225" t="str">
        <f ca="1">IF(B112="","",IF(ISERROR(MATCH($J112,SorP!$B$1:$B$6230,0)),"",INDIRECT("'SorP'!$A$"&amp;MATCH($J112,SorP!$B$1:$B$6230,0))))</f>
        <v>CH-BE</v>
      </c>
      <c r="U112" s="241"/>
      <c r="V112" s="275">
        <f>IF(C112="",NA(),MATCH($B112&amp;$C112,'Smelter Look-up'!$J:$J,0))</f>
        <v>46</v>
      </c>
      <c r="W112" s="276"/>
      <c r="X112" s="276">
        <f t="shared" ref="X112" ca="1" si="16">IF(AND(C112="Smelter not listed",OR(LEN(D112)=0,LEN(E112)=0)),1,0)</f>
        <v>0</v>
      </c>
      <c r="Y112" s="276"/>
      <c r="Z112" s="276"/>
      <c r="AB112" s="278" t="str">
        <f t="shared" ref="AB112" si="17">B112&amp;C112</f>
        <v>GoldCendres + Metaux S.A.</v>
      </c>
    </row>
    <row r="113" spans="1:28" s="277" customFormat="1" ht="38.25">
      <c r="A113" s="216" t="s">
        <v>682</v>
      </c>
      <c r="B113" s="217" t="s">
        <v>1153</v>
      </c>
      <c r="C113" s="221" t="s">
        <v>55</v>
      </c>
      <c r="D113" s="283"/>
      <c r="E113" s="217" t="str">
        <f ca="1">IF(ISERROR($V113),"",OFFSET('Smelter Look-up'!$D$4,$V113-4,0)&amp;"")</f>
        <v>ITALY</v>
      </c>
      <c r="F113" s="217" t="str">
        <f ca="1">IF(ISERROR($V113),"",OFFSET('Smelter Look-up'!$E$4,$V113-4,0))</f>
        <v>CID000233</v>
      </c>
      <c r="G113" s="217" t="str">
        <f ca="1">IF(C113=$X$4,"Enter smelter details",IF(ISERROR($V113),"",OFFSET('Smelter Look-up'!$F$4,$V113-4,0)))</f>
        <v>RMI</v>
      </c>
      <c r="H113" s="218">
        <f ca="1">IF(ISERROR($V113),"",OFFSET('Smelter Look-up'!$G$4,$V113-4,0))</f>
        <v>0</v>
      </c>
      <c r="I113" s="219" t="str">
        <f ca="1">IF(ISERROR($V113),"",OFFSET('Smelter Look-up'!$H$4,$V113-4,0))</f>
        <v>Arezzo</v>
      </c>
      <c r="J113" s="219" t="str">
        <f ca="1">IF(ISERROR($V113),"",OFFSET('Smelter Look-up'!$I$4,$V113-4,0))</f>
        <v>Toscana</v>
      </c>
      <c r="K113" s="273"/>
      <c r="L113" s="273"/>
      <c r="M113" s="273"/>
      <c r="N113" s="273"/>
      <c r="O113" s="273"/>
      <c r="P113" s="220"/>
      <c r="Q113" s="348" t="s">
        <v>15723</v>
      </c>
      <c r="R113" s="217" t="str">
        <f ca="1">IF(ISERROR($V113),"",OFFSET('Smelter Look-up'!$C$4,$V113-4,0)&amp;"")</f>
        <v>Chimet S.p.A.</v>
      </c>
      <c r="S113" s="225" t="str">
        <f t="shared" ref="S113:S144" ca="1" si="18">IF(B113="","",IF(ISERROR(MATCH($E113,CL,0)),"Unknown",INDIRECT("'C'!$A$"&amp;MATCH($E113,CL,0)+1)))</f>
        <v>IT</v>
      </c>
      <c r="T113" s="225" t="str">
        <f ca="1">IF(B113="","",IF(ISERROR(MATCH($J113,SorP!$B$1:$B$6230,0)),"",INDIRECT("'SorP'!$A$"&amp;MATCH($J113,SorP!$B$1:$B$6230,0))))</f>
        <v>IT-52</v>
      </c>
      <c r="U113" s="241"/>
      <c r="V113" s="275">
        <f>IF(C113="",NA(),MATCH($B113&amp;$C113,'Smelter Look-up'!$J:$J,0))</f>
        <v>51</v>
      </c>
      <c r="W113" s="276"/>
      <c r="X113" s="276">
        <f t="shared" ref="X113:X144" ca="1" si="19">IF(AND(C113="Smelter not listed",OR(LEN(D113)=0,LEN(E113)=0)),1,0)</f>
        <v>0</v>
      </c>
      <c r="Y113" s="276"/>
      <c r="Z113" s="276"/>
      <c r="AB113" s="278" t="str">
        <f t="shared" ref="AB113:AB144" si="20">B113&amp;C113</f>
        <v>GoldChimet S.p.A.</v>
      </c>
    </row>
    <row r="114" spans="1:28" s="277" customFormat="1" ht="38.25">
      <c r="A114" s="216" t="s">
        <v>683</v>
      </c>
      <c r="B114" s="217" t="s">
        <v>1153</v>
      </c>
      <c r="C114" s="221" t="s">
        <v>550</v>
      </c>
      <c r="D114" s="283"/>
      <c r="E114" s="217" t="str">
        <f ca="1">IF(ISERROR($V114),"",OFFSET('Smelter Look-up'!$D$4,$V114-4,0)&amp;"")</f>
        <v>JAPAN</v>
      </c>
      <c r="F114" s="217" t="str">
        <f ca="1">IF(ISERROR($V114),"",OFFSET('Smelter Look-up'!$E$4,$V114-4,0))</f>
        <v>CID000264</v>
      </c>
      <c r="G114" s="217" t="str">
        <f ca="1">IF(C114=$X$4,"Enter smelter details",IF(ISERROR($V114),"",OFFSET('Smelter Look-up'!$F$4,$V114-4,0)))</f>
        <v>RMI</v>
      </c>
      <c r="H114" s="218">
        <f ca="1">IF(ISERROR($V114),"",OFFSET('Smelter Look-up'!$G$4,$V114-4,0))</f>
        <v>0</v>
      </c>
      <c r="I114" s="219" t="str">
        <f ca="1">IF(ISERROR($V114),"",OFFSET('Smelter Look-up'!$H$4,$V114-4,0))</f>
        <v>Chiyoda</v>
      </c>
      <c r="J114" s="219" t="str">
        <f ca="1">IF(ISERROR($V114),"",OFFSET('Smelter Look-up'!$I$4,$V114-4,0))</f>
        <v>Tokyo</v>
      </c>
      <c r="K114" s="273"/>
      <c r="L114" s="273"/>
      <c r="M114" s="273"/>
      <c r="N114" s="273"/>
      <c r="O114" s="273"/>
      <c r="P114" s="220"/>
      <c r="Q114" s="348" t="s">
        <v>15724</v>
      </c>
      <c r="R114" s="217" t="str">
        <f ca="1">IF(ISERROR($V114),"",OFFSET('Smelter Look-up'!$C$4,$V114-4,0)&amp;"")</f>
        <v>Chugai Mining</v>
      </c>
      <c r="S114" s="225" t="str">
        <f t="shared" ca="1" si="18"/>
        <v>JP</v>
      </c>
      <c r="T114" s="225" t="str">
        <f ca="1">IF(B114="","",IF(ISERROR(MATCH($J114,SorP!$B$1:$B$6230,0)),"",INDIRECT("'SorP'!$A$"&amp;MATCH($J114,SorP!$B$1:$B$6230,0))))</f>
        <v>JP-13</v>
      </c>
      <c r="U114" s="241"/>
      <c r="V114" s="275">
        <f>IF(C114="",NA(),MATCH($B114&amp;$C114,'Smelter Look-up'!$J:$J,0))</f>
        <v>54</v>
      </c>
      <c r="W114" s="276"/>
      <c r="X114" s="276">
        <f t="shared" ca="1" si="19"/>
        <v>0</v>
      </c>
      <c r="Y114" s="276"/>
      <c r="Z114" s="276"/>
      <c r="AB114" s="278" t="str">
        <f t="shared" si="20"/>
        <v>GoldChugai Mining</v>
      </c>
    </row>
    <row r="115" spans="1:28" s="277" customFormat="1" ht="76.5">
      <c r="A115" s="216" t="s">
        <v>685</v>
      </c>
      <c r="B115" s="217" t="s">
        <v>1153</v>
      </c>
      <c r="C115" s="221" t="s">
        <v>684</v>
      </c>
      <c r="D115" s="283"/>
      <c r="E115" s="217" t="str">
        <f ca="1">IF(ISERROR($V115),"",OFFSET('Smelter Look-up'!$D$4,$V115-4,0)&amp;"")</f>
        <v>CHINA</v>
      </c>
      <c r="F115" s="217" t="str">
        <f ca="1">IF(ISERROR($V115),"",OFFSET('Smelter Look-up'!$E$4,$V115-4,0))</f>
        <v>CID000343</v>
      </c>
      <c r="G115" s="217" t="str">
        <f ca="1">IF(C115=$X$4,"Enter smelter details",IF(ISERROR($V115),"",OFFSET('Smelter Look-up'!$F$4,$V115-4,0)))</f>
        <v>RMI</v>
      </c>
      <c r="H115" s="218">
        <f ca="1">IF(ISERROR($V115),"",OFFSET('Smelter Look-up'!$G$4,$V115-4,0))</f>
        <v>0</v>
      </c>
      <c r="I115" s="219" t="str">
        <f ca="1">IF(ISERROR($V115),"",OFFSET('Smelter Look-up'!$H$4,$V115-4,0))</f>
        <v>Huangshi</v>
      </c>
      <c r="J115" s="219" t="str">
        <f ca="1">IF(ISERROR($V115),"",OFFSET('Smelter Look-up'!$I$4,$V115-4,0))</f>
        <v>Hubei Sheng</v>
      </c>
      <c r="K115" s="273"/>
      <c r="L115" s="273"/>
      <c r="M115" s="273"/>
      <c r="N115" s="273"/>
      <c r="O115" s="273"/>
      <c r="P115" s="220"/>
      <c r="Q115" s="348" t="s">
        <v>15725</v>
      </c>
      <c r="R115" s="217" t="str">
        <f ca="1">IF(ISERROR($V115),"",OFFSET('Smelter Look-up'!$C$4,$V115-4,0)&amp;"")</f>
        <v>Daye Non-Ferrous Metals Mining Ltd.</v>
      </c>
      <c r="S115" s="225" t="str">
        <f t="shared" ca="1" si="18"/>
        <v>CN</v>
      </c>
      <c r="T115" s="225" t="str">
        <f ca="1">IF(B115="","",IF(ISERROR(MATCH($J115,SorP!$B$1:$B$6230,0)),"",INDIRECT("'SorP'!$A$"&amp;MATCH($J115,SorP!$B$1:$B$6230,0))))</f>
        <v>CN-HB</v>
      </c>
      <c r="U115" s="241"/>
      <c r="V115" s="275">
        <f>IF(C115="",NA(),MATCH($B115&amp;$C115,'Smelter Look-up'!$J:$J,0))</f>
        <v>55</v>
      </c>
      <c r="W115" s="276"/>
      <c r="X115" s="276">
        <f t="shared" ca="1" si="19"/>
        <v>0</v>
      </c>
      <c r="Y115" s="276"/>
      <c r="Z115" s="276"/>
      <c r="AB115" s="278" t="str">
        <f t="shared" si="20"/>
        <v>GoldDaye Non-Ferrous Metals Mining Ltd.</v>
      </c>
    </row>
    <row r="116" spans="1:28" s="277" customFormat="1" ht="76.5">
      <c r="A116" s="216" t="s">
        <v>688</v>
      </c>
      <c r="B116" s="217" t="s">
        <v>1153</v>
      </c>
      <c r="C116" s="221" t="s">
        <v>13251</v>
      </c>
      <c r="D116" s="283"/>
      <c r="E116" s="217" t="str">
        <f ca="1">IF(ISERROR($V116),"",OFFSET('Smelter Look-up'!$D$4,$V116-4,0)&amp;"")</f>
        <v>GERMANY</v>
      </c>
      <c r="F116" s="217" t="str">
        <f ca="1">IF(ISERROR($V116),"",OFFSET('Smelter Look-up'!$E$4,$V116-4,0))</f>
        <v>CID000362</v>
      </c>
      <c r="G116" s="217" t="str">
        <f ca="1">IF(C116=$X$4,"Enter smelter details",IF(ISERROR($V116),"",OFFSET('Smelter Look-up'!$F$4,$V116-4,0)))</f>
        <v>RMI</v>
      </c>
      <c r="H116" s="218">
        <f ca="1">IF(ISERROR($V116),"",OFFSET('Smelter Look-up'!$G$4,$V116-4,0))</f>
        <v>0</v>
      </c>
      <c r="I116" s="219" t="str">
        <f ca="1">IF(ISERROR($V116),"",OFFSET('Smelter Look-up'!$H$4,$V116-4,0))</f>
        <v>Pforzheim</v>
      </c>
      <c r="J116" s="219" t="str">
        <f ca="1">IF(ISERROR($V116),"",OFFSET('Smelter Look-up'!$I$4,$V116-4,0))</f>
        <v>Baden-Württemberg</v>
      </c>
      <c r="K116" s="273"/>
      <c r="L116" s="273"/>
      <c r="M116" s="273"/>
      <c r="N116" s="273"/>
      <c r="O116" s="273"/>
      <c r="P116" s="220"/>
      <c r="Q116" s="348" t="s">
        <v>15726</v>
      </c>
      <c r="R116" s="217" t="str">
        <f ca="1">IF(ISERROR($V116),"",OFFSET('Smelter Look-up'!$C$4,$V116-4,0)&amp;"")</f>
        <v>DODUCO Contacts and Refining GmbH</v>
      </c>
      <c r="S116" s="225" t="str">
        <f t="shared" ca="1" si="18"/>
        <v>DE</v>
      </c>
      <c r="T116" s="225" t="str">
        <f ca="1">IF(B116="","",IF(ISERROR(MATCH($J116,SorP!$B$1:$B$6230,0)),"",INDIRECT("'SorP'!$A$"&amp;MATCH($J116,SorP!$B$1:$B$6230,0))))</f>
        <v>DE-BW</v>
      </c>
      <c r="U116" s="241"/>
      <c r="V116" s="275">
        <f>IF(C116="",NA(),MATCH($B116&amp;$C116,'Smelter Look-up'!$J:$J,0))</f>
        <v>61</v>
      </c>
      <c r="W116" s="276"/>
      <c r="X116" s="276">
        <f t="shared" ca="1" si="19"/>
        <v>0</v>
      </c>
      <c r="Y116" s="276"/>
      <c r="Z116" s="276"/>
      <c r="AB116" s="278" t="str">
        <f t="shared" si="20"/>
        <v>GoldDODUCO Contacts and Refining GmbH</v>
      </c>
    </row>
    <row r="117" spans="1:28" s="277" customFormat="1" ht="25.5">
      <c r="A117" s="216" t="s">
        <v>689</v>
      </c>
      <c r="B117" s="217" t="s">
        <v>1153</v>
      </c>
      <c r="C117" s="221" t="s">
        <v>929</v>
      </c>
      <c r="D117" s="283"/>
      <c r="E117" s="217" t="str">
        <f ca="1">IF(ISERROR($V117),"",OFFSET('Smelter Look-up'!$D$4,$V117-4,0)&amp;"")</f>
        <v>JAPAN</v>
      </c>
      <c r="F117" s="217" t="str">
        <f ca="1">IF(ISERROR($V117),"",OFFSET('Smelter Look-up'!$E$4,$V117-4,0))</f>
        <v>CID000401</v>
      </c>
      <c r="G117" s="217" t="str">
        <f ca="1">IF(C117=$X$4,"Enter smelter details",IF(ISERROR($V117),"",OFFSET('Smelter Look-up'!$F$4,$V117-4,0)))</f>
        <v>RMI</v>
      </c>
      <c r="H117" s="218">
        <f ca="1">IF(ISERROR($V117),"",OFFSET('Smelter Look-up'!$G$4,$V117-4,0))</f>
        <v>0</v>
      </c>
      <c r="I117" s="219" t="str">
        <f ca="1">IF(ISERROR($V117),"",OFFSET('Smelter Look-up'!$H$4,$V117-4,0))</f>
        <v>Kosaka</v>
      </c>
      <c r="J117" s="219" t="str">
        <f ca="1">IF(ISERROR($V117),"",OFFSET('Smelter Look-up'!$I$4,$V117-4,0))</f>
        <v>Akita</v>
      </c>
      <c r="K117" s="273"/>
      <c r="L117" s="273"/>
      <c r="M117" s="273"/>
      <c r="N117" s="273"/>
      <c r="O117" s="273"/>
      <c r="P117" s="220"/>
      <c r="Q117" s="348" t="s">
        <v>15727</v>
      </c>
      <c r="R117" s="217" t="str">
        <f ca="1">IF(ISERROR($V117),"",OFFSET('Smelter Look-up'!$C$4,$V117-4,0)&amp;"")</f>
        <v>Dowa</v>
      </c>
      <c r="S117" s="225" t="str">
        <f t="shared" ca="1" si="18"/>
        <v>JP</v>
      </c>
      <c r="T117" s="225" t="str">
        <f ca="1">IF(B117="","",IF(ISERROR(MATCH($J117,SorP!$B$1:$B$6230,0)),"",INDIRECT("'SorP'!$A$"&amp;MATCH($J117,SorP!$B$1:$B$6230,0))))</f>
        <v>JP-05</v>
      </c>
      <c r="U117" s="241"/>
      <c r="V117" s="275">
        <f>IF(C117="",NA(),MATCH($B117&amp;$C117,'Smelter Look-up'!$J:$J,0))</f>
        <v>63</v>
      </c>
      <c r="W117" s="276"/>
      <c r="X117" s="276">
        <f t="shared" ca="1" si="19"/>
        <v>0</v>
      </c>
      <c r="Y117" s="276"/>
      <c r="Z117" s="276"/>
      <c r="AB117" s="278" t="str">
        <f t="shared" si="20"/>
        <v>GoldDowa</v>
      </c>
    </row>
    <row r="118" spans="1:28" s="277" customFormat="1" ht="51">
      <c r="A118" s="216" t="s">
        <v>13253</v>
      </c>
      <c r="B118" s="217" t="s">
        <v>1153</v>
      </c>
      <c r="C118" s="221" t="s">
        <v>13252</v>
      </c>
      <c r="D118" s="283"/>
      <c r="E118" s="217" t="str">
        <f ca="1">IF(ISERROR($V118),"",OFFSET('Smelter Look-up'!$D$4,$V118-4,0)&amp;"")</f>
        <v>KOREA, REPUBLIC OF</v>
      </c>
      <c r="F118" s="217" t="str">
        <f ca="1">IF(ISERROR($V118),"",OFFSET('Smelter Look-up'!$E$4,$V118-4,0))</f>
        <v>CID003195</v>
      </c>
      <c r="G118" s="217" t="str">
        <f ca="1">IF(C118=$X$4,"Enter smelter details",IF(ISERROR($V118),"",OFFSET('Smelter Look-up'!$F$4,$V118-4,0)))</f>
        <v>RMI</v>
      </c>
      <c r="H118" s="218">
        <f ca="1">IF(ISERROR($V118),"",OFFSET('Smelter Look-up'!$G$4,$V118-4,0))</f>
        <v>0</v>
      </c>
      <c r="I118" s="219" t="str">
        <f ca="1">IF(ISERROR($V118),"",OFFSET('Smelter Look-up'!$H$4,$V118-4,0))</f>
        <v>Chopyeong-myeon</v>
      </c>
      <c r="J118" s="219" t="str">
        <f ca="1">IF(ISERROR($V118),"",OFFSET('Smelter Look-up'!$I$4,$V118-4,0))</f>
        <v>Chungcheongbuk-do</v>
      </c>
      <c r="K118" s="273"/>
      <c r="L118" s="273"/>
      <c r="M118" s="273"/>
      <c r="N118" s="273"/>
      <c r="O118" s="273"/>
      <c r="P118" s="220"/>
      <c r="Q118" s="348" t="s">
        <v>15728</v>
      </c>
      <c r="R118" s="217" t="str">
        <f ca="1">IF(ISERROR($V118),"",OFFSET('Smelter Look-up'!$C$4,$V118-4,0)&amp;"")</f>
        <v>DS PRETECH Co., Ltd.</v>
      </c>
      <c r="S118" s="225" t="str">
        <f t="shared" ca="1" si="18"/>
        <v>KR</v>
      </c>
      <c r="T118" s="225" t="str">
        <f ca="1">IF(B118="","",IF(ISERROR(MATCH($J118,SorP!$B$1:$B$6230,0)),"",INDIRECT("'SorP'!$A$"&amp;MATCH($J118,SorP!$B$1:$B$6230,0))))</f>
        <v>KR-43</v>
      </c>
      <c r="U118" s="241"/>
      <c r="V118" s="275">
        <f>IF(C118="",NA(),MATCH($B118&amp;$C118,'Smelter Look-up'!$J:$J,0))</f>
        <v>67</v>
      </c>
      <c r="W118" s="276"/>
      <c r="X118" s="276">
        <f t="shared" ca="1" si="19"/>
        <v>0</v>
      </c>
      <c r="Y118" s="276"/>
      <c r="Z118" s="276"/>
      <c r="AB118" s="278" t="str">
        <f t="shared" si="20"/>
        <v>GoldDS PRETECH Co., Ltd.</v>
      </c>
    </row>
    <row r="119" spans="1:28" s="277" customFormat="1" ht="63.75">
      <c r="A119" s="216" t="s">
        <v>686</v>
      </c>
      <c r="B119" s="217" t="s">
        <v>1153</v>
      </c>
      <c r="C119" s="221" t="s">
        <v>2368</v>
      </c>
      <c r="D119" s="283"/>
      <c r="E119" s="217" t="str">
        <f ca="1">IF(ISERROR($V119),"",OFFSET('Smelter Look-up'!$D$4,$V119-4,0)&amp;"")</f>
        <v>KOREA, REPUBLIC OF</v>
      </c>
      <c r="F119" s="217" t="str">
        <f ca="1">IF(ISERROR($V119),"",OFFSET('Smelter Look-up'!$E$4,$V119-4,0))</f>
        <v>CID000359</v>
      </c>
      <c r="G119" s="217" t="str">
        <f ca="1">IF(C119=$X$4,"Enter smelter details",IF(ISERROR($V119),"",OFFSET('Smelter Look-up'!$F$4,$V119-4,0)))</f>
        <v>RMI</v>
      </c>
      <c r="H119" s="218">
        <f ca="1">IF(ISERROR($V119),"",OFFSET('Smelter Look-up'!$G$4,$V119-4,0))</f>
        <v>0</v>
      </c>
      <c r="I119" s="219" t="str">
        <f ca="1">IF(ISERROR($V119),"",OFFSET('Smelter Look-up'!$H$4,$V119-4,0))</f>
        <v>Gimpo</v>
      </c>
      <c r="J119" s="219" t="str">
        <f ca="1">IF(ISERROR($V119),"",OFFSET('Smelter Look-up'!$I$4,$V119-4,0))</f>
        <v>Gyeonggi-do</v>
      </c>
      <c r="K119" s="273"/>
      <c r="L119" s="273"/>
      <c r="M119" s="273"/>
      <c r="N119" s="273"/>
      <c r="O119" s="273"/>
      <c r="P119" s="220"/>
      <c r="Q119" s="348" t="s">
        <v>15708</v>
      </c>
      <c r="R119" s="217" t="str">
        <f ca="1">IF(ISERROR($V119),"",OFFSET('Smelter Look-up'!$C$4,$V119-4,0)&amp;"")</f>
        <v>DSC (Do Sung Corporation)</v>
      </c>
      <c r="S119" s="225" t="str">
        <f t="shared" ca="1" si="18"/>
        <v>KR</v>
      </c>
      <c r="T119" s="225" t="str">
        <f ca="1">IF(B119="","",IF(ISERROR(MATCH($J119,SorP!$B$1:$B$6230,0)),"",INDIRECT("'SorP'!$A$"&amp;MATCH($J119,SorP!$B$1:$B$6230,0))))</f>
        <v>KR-41</v>
      </c>
      <c r="U119" s="241"/>
      <c r="V119" s="275">
        <f>IF(C119="",NA(),MATCH($B119&amp;$C119,'Smelter Look-up'!$J:$J,0))</f>
        <v>68</v>
      </c>
      <c r="W119" s="276"/>
      <c r="X119" s="276">
        <f t="shared" ca="1" si="19"/>
        <v>0</v>
      </c>
      <c r="Y119" s="276"/>
      <c r="Z119" s="276"/>
      <c r="AB119" s="278" t="str">
        <f t="shared" si="20"/>
        <v>GoldDSC (Do Sung Corporation)</v>
      </c>
    </row>
    <row r="120" spans="1:28" s="277" customFormat="1" ht="89.25">
      <c r="A120" s="216" t="s">
        <v>407</v>
      </c>
      <c r="B120" s="217" t="s">
        <v>1153</v>
      </c>
      <c r="C120" s="221" t="s">
        <v>14208</v>
      </c>
      <c r="D120" s="283"/>
      <c r="E120" s="217" t="str">
        <f ca="1">IF(ISERROR($V120),"",OFFSET('Smelter Look-up'!$D$4,$V120-4,0)&amp;"")</f>
        <v>JAPAN</v>
      </c>
      <c r="F120" s="217" t="str">
        <f ca="1">IF(ISERROR($V120),"",OFFSET('Smelter Look-up'!$E$4,$V120-4,0))</f>
        <v>CID000425</v>
      </c>
      <c r="G120" s="217" t="str">
        <f ca="1">IF(C120=$X$4,"Enter smelter details",IF(ISERROR($V120),"",OFFSET('Smelter Look-up'!$F$4,$V120-4,0)))</f>
        <v>RMI</v>
      </c>
      <c r="H120" s="218">
        <f ca="1">IF(ISERROR($V120),"",OFFSET('Smelter Look-up'!$G$4,$V120-4,0))</f>
        <v>0</v>
      </c>
      <c r="I120" s="219" t="str">
        <f ca="1">IF(ISERROR($V120),"",OFFSET('Smelter Look-up'!$H$4,$V120-4,0))</f>
        <v>Honjo</v>
      </c>
      <c r="J120" s="219" t="str">
        <f ca="1">IF(ISERROR($V120),"",OFFSET('Smelter Look-up'!$I$4,$V120-4,0))</f>
        <v>Saitama</v>
      </c>
      <c r="K120" s="273"/>
      <c r="L120" s="273"/>
      <c r="M120" s="273"/>
      <c r="N120" s="273"/>
      <c r="O120" s="273"/>
      <c r="P120" s="220"/>
      <c r="Q120" s="348" t="s">
        <v>15729</v>
      </c>
      <c r="R120" s="217" t="str">
        <f ca="1">IF(ISERROR($V120),"",OFFSET('Smelter Look-up'!$C$4,$V120-4,0)&amp;"")</f>
        <v>Eco-System Recycling Co., Ltd. East Plant</v>
      </c>
      <c r="S120" s="225" t="str">
        <f t="shared" ca="1" si="18"/>
        <v>JP</v>
      </c>
      <c r="T120" s="225" t="str">
        <f ca="1">IF(B120="","",IF(ISERROR(MATCH($J120,SorP!$B$1:$B$6230,0)),"",INDIRECT("'SorP'!$A$"&amp;MATCH($J120,SorP!$B$1:$B$6230,0))))</f>
        <v>JP-11</v>
      </c>
      <c r="U120" s="241"/>
      <c r="V120" s="275">
        <f>IF(C120="",NA(),MATCH($B120&amp;$C120,'Smelter Look-up'!$J:$J,0))</f>
        <v>69</v>
      </c>
      <c r="W120" s="276"/>
      <c r="X120" s="276">
        <f t="shared" ca="1" si="19"/>
        <v>0</v>
      </c>
      <c r="Y120" s="276"/>
      <c r="Z120" s="276"/>
      <c r="AB120" s="278" t="str">
        <f t="shared" si="20"/>
        <v>GoldEco-System Recycling Co., Ltd. East Plant</v>
      </c>
    </row>
    <row r="121" spans="1:28" s="277" customFormat="1" ht="89.25">
      <c r="A121" s="216" t="s">
        <v>14233</v>
      </c>
      <c r="B121" s="217" t="s">
        <v>1153</v>
      </c>
      <c r="C121" s="221" t="s">
        <v>14209</v>
      </c>
      <c r="D121" s="283"/>
      <c r="E121" s="217" t="str">
        <f ca="1">IF(ISERROR($V121),"",OFFSET('Smelter Look-up'!$D$4,$V121-4,0)&amp;"")</f>
        <v>JAPAN</v>
      </c>
      <c r="F121" s="217" t="str">
        <f ca="1">IF(ISERROR($V121),"",OFFSET('Smelter Look-up'!$E$4,$V121-4,0))</f>
        <v>CID003424</v>
      </c>
      <c r="G121" s="217" t="str">
        <f ca="1">IF(C121=$X$4,"Enter smelter details",IF(ISERROR($V121),"",OFFSET('Smelter Look-up'!$F$4,$V121-4,0)))</f>
        <v>RMI</v>
      </c>
      <c r="H121" s="218">
        <f ca="1">IF(ISERROR($V121),"",OFFSET('Smelter Look-up'!$G$4,$V121-4,0))</f>
        <v>0</v>
      </c>
      <c r="I121" s="219" t="str">
        <f ca="1">IF(ISERROR($V121),"",OFFSET('Smelter Look-up'!$H$4,$V121-4,0))</f>
        <v>Kazuno</v>
      </c>
      <c r="J121" s="219" t="str">
        <f ca="1">IF(ISERROR($V121),"",OFFSET('Smelter Look-up'!$I$4,$V121-4,0))</f>
        <v>Akita</v>
      </c>
      <c r="K121" s="273"/>
      <c r="L121" s="273"/>
      <c r="M121" s="273"/>
      <c r="N121" s="273"/>
      <c r="O121" s="273"/>
      <c r="P121" s="220"/>
      <c r="Q121" s="348" t="s">
        <v>15730</v>
      </c>
      <c r="R121" s="217" t="str">
        <f ca="1">IF(ISERROR($V121),"",OFFSET('Smelter Look-up'!$C$4,$V121-4,0)&amp;"")</f>
        <v>Eco-System Recycling Co., Ltd. North Plant</v>
      </c>
      <c r="S121" s="225" t="str">
        <f t="shared" ca="1" si="18"/>
        <v>JP</v>
      </c>
      <c r="T121" s="225" t="str">
        <f ca="1">IF(B121="","",IF(ISERROR(MATCH($J121,SorP!$B$1:$B$6230,0)),"",INDIRECT("'SorP'!$A$"&amp;MATCH($J121,SorP!$B$1:$B$6230,0))))</f>
        <v>JP-05</v>
      </c>
      <c r="U121" s="241"/>
      <c r="V121" s="275">
        <f>IF(C121="",NA(),MATCH($B121&amp;$C121,'Smelter Look-up'!$J:$J,0))</f>
        <v>70</v>
      </c>
      <c r="W121" s="276"/>
      <c r="X121" s="276">
        <f t="shared" ca="1" si="19"/>
        <v>0</v>
      </c>
      <c r="Y121" s="276"/>
      <c r="Z121" s="276"/>
      <c r="AB121" s="278" t="str">
        <f t="shared" si="20"/>
        <v>GoldEco-System Recycling Co., Ltd. North Plant</v>
      </c>
    </row>
    <row r="122" spans="1:28" s="277" customFormat="1" ht="89.25">
      <c r="A122" s="216" t="s">
        <v>14234</v>
      </c>
      <c r="B122" s="217" t="s">
        <v>1153</v>
      </c>
      <c r="C122" s="221" t="s">
        <v>14210</v>
      </c>
      <c r="D122" s="283"/>
      <c r="E122" s="217" t="str">
        <f ca="1">IF(ISERROR($V122),"",OFFSET('Smelter Look-up'!$D$4,$V122-4,0)&amp;"")</f>
        <v>JAPAN</v>
      </c>
      <c r="F122" s="217" t="str">
        <f ca="1">IF(ISERROR($V122),"",OFFSET('Smelter Look-up'!$E$4,$V122-4,0))</f>
        <v>CID003425</v>
      </c>
      <c r="G122" s="217" t="str">
        <f ca="1">IF(C122=$X$4,"Enter smelter details",IF(ISERROR($V122),"",OFFSET('Smelter Look-up'!$F$4,$V122-4,0)))</f>
        <v>RMI</v>
      </c>
      <c r="H122" s="218">
        <f ca="1">IF(ISERROR($V122),"",OFFSET('Smelter Look-up'!$G$4,$V122-4,0))</f>
        <v>0</v>
      </c>
      <c r="I122" s="219" t="str">
        <f ca="1">IF(ISERROR($V122),"",OFFSET('Smelter Look-up'!$H$4,$V122-4,0))</f>
        <v>Okayama</v>
      </c>
      <c r="J122" s="219" t="str">
        <f ca="1">IF(ISERROR($V122),"",OFFSET('Smelter Look-up'!$I$4,$V122-4,0))</f>
        <v>Okayama</v>
      </c>
      <c r="K122" s="273"/>
      <c r="L122" s="273"/>
      <c r="M122" s="273"/>
      <c r="N122" s="273"/>
      <c r="O122" s="273"/>
      <c r="P122" s="220"/>
      <c r="Q122" s="348" t="s">
        <v>15730</v>
      </c>
      <c r="R122" s="217" t="str">
        <f ca="1">IF(ISERROR($V122),"",OFFSET('Smelter Look-up'!$C$4,$V122-4,0)&amp;"")</f>
        <v>Eco-System Recycling Co., Ltd. West Plant</v>
      </c>
      <c r="S122" s="225" t="str">
        <f t="shared" ca="1" si="18"/>
        <v>JP</v>
      </c>
      <c r="T122" s="225" t="str">
        <f ca="1">IF(B122="","",IF(ISERROR(MATCH($J122,SorP!$B$1:$B$6230,0)),"",INDIRECT("'SorP'!$A$"&amp;MATCH($J122,SorP!$B$1:$B$6230,0))))</f>
        <v>JP-33</v>
      </c>
      <c r="U122" s="241"/>
      <c r="V122" s="275">
        <f>IF(C122="",NA(),MATCH($B122&amp;$C122,'Smelter Look-up'!$J:$J,0))</f>
        <v>71</v>
      </c>
      <c r="W122" s="276"/>
      <c r="X122" s="276">
        <f t="shared" ca="1" si="19"/>
        <v>0</v>
      </c>
      <c r="Y122" s="276"/>
      <c r="Z122" s="276"/>
      <c r="AB122" s="278" t="str">
        <f t="shared" si="20"/>
        <v>GoldEco-System Recycling Co., Ltd. West Plant</v>
      </c>
    </row>
    <row r="123" spans="1:28" s="277" customFormat="1" ht="51">
      <c r="A123" s="216" t="s">
        <v>1741</v>
      </c>
      <c r="B123" s="217" t="s">
        <v>1153</v>
      </c>
      <c r="C123" s="221" t="s">
        <v>1740</v>
      </c>
      <c r="D123" s="283"/>
      <c r="E123" s="217" t="str">
        <f ca="1">IF(ISERROR($V123),"",OFFSET('Smelter Look-up'!$D$4,$V123-4,0)&amp;"")</f>
        <v>UNITED ARAB EMIRATES</v>
      </c>
      <c r="F123" s="217" t="str">
        <f ca="1">IF(ISERROR($V123),"",OFFSET('Smelter Look-up'!$E$4,$V123-4,0))</f>
        <v>CID002561</v>
      </c>
      <c r="G123" s="217" t="str">
        <f ca="1">IF(C123=$X$4,"Enter smelter details",IF(ISERROR($V123),"",OFFSET('Smelter Look-up'!$F$4,$V123-4,0)))</f>
        <v>RMI</v>
      </c>
      <c r="H123" s="218">
        <f ca="1">IF(ISERROR($V123),"",OFFSET('Smelter Look-up'!$G$4,$V123-4,0))</f>
        <v>0</v>
      </c>
      <c r="I123" s="219" t="str">
        <f ca="1">IF(ISERROR($V123),"",OFFSET('Smelter Look-up'!$H$4,$V123-4,0))</f>
        <v>Dubai</v>
      </c>
      <c r="J123" s="219" t="str">
        <f ca="1">IF(ISERROR($V123),"",OFFSET('Smelter Look-up'!$I$4,$V123-4,0))</f>
        <v>Dubayy</v>
      </c>
      <c r="K123" s="273"/>
      <c r="L123" s="273"/>
      <c r="M123" s="273"/>
      <c r="N123" s="273"/>
      <c r="O123" s="273"/>
      <c r="P123" s="220"/>
      <c r="Q123" s="348" t="s">
        <v>15715</v>
      </c>
      <c r="R123" s="217" t="str">
        <f ca="1">IF(ISERROR($V123),"",OFFSET('Smelter Look-up'!$C$4,$V123-4,0)&amp;"")</f>
        <v>Emirates Gold DMCC</v>
      </c>
      <c r="S123" s="225" t="str">
        <f t="shared" ca="1" si="18"/>
        <v>AE</v>
      </c>
      <c r="T123" s="225" t="str">
        <f ca="1">IF(B123="","",IF(ISERROR(MATCH($J123,SorP!$B$1:$B$6230,0)),"",INDIRECT("'SorP'!$A$"&amp;MATCH($J123,SorP!$B$1:$B$6230,0))))</f>
        <v>AE-DU</v>
      </c>
      <c r="U123" s="241"/>
      <c r="V123" s="275">
        <f>IF(C123="",NA(),MATCH($B123&amp;$C123,'Smelter Look-up'!$J:$J,0))</f>
        <v>73</v>
      </c>
      <c r="W123" s="276"/>
      <c r="X123" s="276">
        <f t="shared" ca="1" si="19"/>
        <v>0</v>
      </c>
      <c r="Y123" s="276"/>
      <c r="Z123" s="276"/>
      <c r="AB123" s="278" t="str">
        <f t="shared" si="20"/>
        <v>GoldEmirates Gold DMCC</v>
      </c>
    </row>
    <row r="124" spans="1:28" s="277" customFormat="1" ht="51">
      <c r="A124" s="216" t="s">
        <v>1728</v>
      </c>
      <c r="B124" s="217" t="s">
        <v>1153</v>
      </c>
      <c r="C124" s="221" t="s">
        <v>1727</v>
      </c>
      <c r="D124" s="283"/>
      <c r="E124" s="217" t="str">
        <f ca="1">IF(ISERROR($V124),"",OFFSET('Smelter Look-up'!$D$4,$V124-4,0)&amp;"")</f>
        <v>UNITED STATES OF AMERICA</v>
      </c>
      <c r="F124" s="217" t="str">
        <f ca="1">IF(ISERROR($V124),"",OFFSET('Smelter Look-up'!$E$4,$V124-4,0))</f>
        <v>CID002459</v>
      </c>
      <c r="G124" s="217" t="str">
        <f ca="1">IF(C124=$X$4,"Enter smelter details",IF(ISERROR($V124),"",OFFSET('Smelter Look-up'!$F$4,$V124-4,0)))</f>
        <v>RMI</v>
      </c>
      <c r="H124" s="218">
        <f ca="1">IF(ISERROR($V124),"",OFFSET('Smelter Look-up'!$G$4,$V124-4,0))</f>
        <v>0</v>
      </c>
      <c r="I124" s="219" t="str">
        <f ca="1">IF(ISERROR($V124),"",OFFSET('Smelter Look-up'!$H$4,$V124-4,0))</f>
        <v>Warwick</v>
      </c>
      <c r="J124" s="219" t="str">
        <f ca="1">IF(ISERROR($V124),"",OFFSET('Smelter Look-up'!$I$4,$V124-4,0))</f>
        <v>Rhode Island</v>
      </c>
      <c r="K124" s="273"/>
      <c r="L124" s="273"/>
      <c r="M124" s="273"/>
      <c r="N124" s="273"/>
      <c r="O124" s="273"/>
      <c r="P124" s="220"/>
      <c r="Q124" s="348" t="s">
        <v>15715</v>
      </c>
      <c r="R124" s="217" t="str">
        <f ca="1">IF(ISERROR($V124),"",OFFSET('Smelter Look-up'!$C$4,$V124-4,0)&amp;"")</f>
        <v>Geib Refining Corporation</v>
      </c>
      <c r="S124" s="225" t="str">
        <f t="shared" ca="1" si="18"/>
        <v>US</v>
      </c>
      <c r="T124" s="225" t="str">
        <f ca="1">IF(B124="","",IF(ISERROR(MATCH($J124,SorP!$B$1:$B$6230,0)),"",INDIRECT("'SorP'!$A$"&amp;MATCH($J124,SorP!$B$1:$B$6230,0))))</f>
        <v>US-RI</v>
      </c>
      <c r="U124" s="241"/>
      <c r="V124" s="275">
        <f>IF(C124="",NA(),MATCH($B124&amp;$C124,'Smelter Look-up'!$J:$J,0))</f>
        <v>80</v>
      </c>
      <c r="W124" s="276"/>
      <c r="X124" s="276">
        <f t="shared" ca="1" si="19"/>
        <v>0</v>
      </c>
      <c r="Y124" s="276"/>
      <c r="Z124" s="276"/>
      <c r="AB124" s="278" t="str">
        <f t="shared" si="20"/>
        <v>GoldGeib Refining Corporation</v>
      </c>
    </row>
    <row r="125" spans="1:28" s="277" customFormat="1" ht="89.25">
      <c r="A125" s="216" t="s">
        <v>763</v>
      </c>
      <c r="B125" s="217" t="s">
        <v>1153</v>
      </c>
      <c r="C125" s="221" t="s">
        <v>2642</v>
      </c>
      <c r="D125" s="283"/>
      <c r="E125" s="217" t="str">
        <f ca="1">IF(ISERROR($V125),"",OFFSET('Smelter Look-up'!$D$4,$V125-4,0)&amp;"")</f>
        <v>CHINA</v>
      </c>
      <c r="F125" s="217" t="str">
        <f ca="1">IF(ISERROR($V125),"",OFFSET('Smelter Look-up'!$E$4,$V125-4,0))</f>
        <v>CID002243</v>
      </c>
      <c r="G125" s="217" t="str">
        <f ca="1">IF(C125=$X$4,"Enter smelter details",IF(ISERROR($V125),"",OFFSET('Smelter Look-up'!$F$4,$V125-4,0)))</f>
        <v>RMI</v>
      </c>
      <c r="H125" s="218">
        <f ca="1">IF(ISERROR($V125),"",OFFSET('Smelter Look-up'!$G$4,$V125-4,0))</f>
        <v>0</v>
      </c>
      <c r="I125" s="219" t="str">
        <f ca="1">IF(ISERROR($V125),"",OFFSET('Smelter Look-up'!$H$4,$V125-4,0))</f>
        <v>Shanghang</v>
      </c>
      <c r="J125" s="219" t="str">
        <f ca="1">IF(ISERROR($V125),"",OFFSET('Smelter Look-up'!$I$4,$V125-4,0))</f>
        <v>Fujian Sheng</v>
      </c>
      <c r="K125" s="273"/>
      <c r="L125" s="273"/>
      <c r="M125" s="273"/>
      <c r="N125" s="273"/>
      <c r="O125" s="273"/>
      <c r="P125" s="220"/>
      <c r="Q125" s="348" t="s">
        <v>15731</v>
      </c>
      <c r="R125" s="217" t="str">
        <f ca="1">IF(ISERROR($V125),"",OFFSET('Smelter Look-up'!$C$4,$V125-4,0)&amp;"")</f>
        <v>Gold Refinery of Zijin Mining Group Co., Ltd.</v>
      </c>
      <c r="S125" s="225" t="str">
        <f t="shared" ca="1" si="18"/>
        <v>CN</v>
      </c>
      <c r="T125" s="225" t="str">
        <f ca="1">IF(B125="","",IF(ISERROR(MATCH($J125,SorP!$B$1:$B$6230,0)),"",INDIRECT("'SorP'!$A$"&amp;MATCH($J125,SorP!$B$1:$B$6230,0))))</f>
        <v>CN-FJ</v>
      </c>
      <c r="U125" s="241"/>
      <c r="V125" s="275">
        <f>IF(C125="",NA(),MATCH($B125&amp;$C125,'Smelter Look-up'!$J:$J,0))</f>
        <v>83</v>
      </c>
      <c r="W125" s="276"/>
      <c r="X125" s="276">
        <f t="shared" ca="1" si="19"/>
        <v>0</v>
      </c>
      <c r="Y125" s="276"/>
      <c r="Z125" s="276"/>
      <c r="AB125" s="278" t="str">
        <f t="shared" si="20"/>
        <v>GoldGold Refinery of Zijin Mining Group Co., Ltd.</v>
      </c>
    </row>
    <row r="126" spans="1:28" s="277" customFormat="1" ht="89.25">
      <c r="A126" s="216" t="s">
        <v>749</v>
      </c>
      <c r="B126" s="217" t="s">
        <v>1153</v>
      </c>
      <c r="C126" s="221" t="s">
        <v>2328</v>
      </c>
      <c r="D126" s="283"/>
      <c r="E126" s="217" t="str">
        <f ca="1">IF(ISERROR($V126),"",OFFSET('Smelter Look-up'!$D$4,$V126-4,0)&amp;"")</f>
        <v>CHINA</v>
      </c>
      <c r="F126" s="217" t="str">
        <f ca="1">IF(ISERROR($V126),"",OFFSET('Smelter Look-up'!$E$4,$V126-4,0))</f>
        <v>CID001909</v>
      </c>
      <c r="G126" s="217" t="str">
        <f ca="1">IF(C126=$X$4,"Enter smelter details",IF(ISERROR($V126),"",OFFSET('Smelter Look-up'!$F$4,$V126-4,0)))</f>
        <v>RMI</v>
      </c>
      <c r="H126" s="218">
        <f ca="1">IF(ISERROR($V126),"",OFFSET('Smelter Look-up'!$G$4,$V126-4,0))</f>
        <v>0</v>
      </c>
      <c r="I126" s="219" t="str">
        <f ca="1">IF(ISERROR($V126),"",OFFSET('Smelter Look-up'!$H$4,$V126-4,0))</f>
        <v>Chengdu</v>
      </c>
      <c r="J126" s="219" t="str">
        <f ca="1">IF(ISERROR($V126),"",OFFSET('Smelter Look-up'!$I$4,$V126-4,0))</f>
        <v>Sichuan Sheng</v>
      </c>
      <c r="K126" s="273"/>
      <c r="L126" s="273"/>
      <c r="M126" s="273"/>
      <c r="N126" s="273"/>
      <c r="O126" s="273"/>
      <c r="P126" s="220"/>
      <c r="Q126" s="348" t="s">
        <v>15725</v>
      </c>
      <c r="R126" s="217" t="str">
        <f ca="1">IF(ISERROR($V126),"",OFFSET('Smelter Look-up'!$C$4,$V126-4,0)&amp;"")</f>
        <v>Great Wall Precious Metals Co., Ltd. of CBPM</v>
      </c>
      <c r="S126" s="225" t="str">
        <f t="shared" ca="1" si="18"/>
        <v>CN</v>
      </c>
      <c r="T126" s="225" t="str">
        <f ca="1">IF(B126="","",IF(ISERROR(MATCH($J126,SorP!$B$1:$B$6230,0)),"",INDIRECT("'SorP'!$A$"&amp;MATCH($J126,SorP!$B$1:$B$6230,0))))</f>
        <v>CN-SC</v>
      </c>
      <c r="U126" s="241"/>
      <c r="V126" s="275">
        <f>IF(C126="",NA(),MATCH($B126&amp;$C126,'Smelter Look-up'!$J:$J,0))</f>
        <v>85</v>
      </c>
      <c r="W126" s="276"/>
      <c r="X126" s="276">
        <f t="shared" ca="1" si="19"/>
        <v>0</v>
      </c>
      <c r="Y126" s="276"/>
      <c r="Z126" s="276"/>
      <c r="AB126" s="278" t="str">
        <f t="shared" si="20"/>
        <v>GoldGreat Wall Precious Metals Co., Ltd. of CBPM</v>
      </c>
    </row>
    <row r="127" spans="1:28" s="277" customFormat="1" ht="51">
      <c r="A127" s="216" t="s">
        <v>694</v>
      </c>
      <c r="B127" s="217" t="s">
        <v>1153</v>
      </c>
      <c r="C127" s="221" t="s">
        <v>1062</v>
      </c>
      <c r="D127" s="283"/>
      <c r="E127" s="217" t="str">
        <f ca="1">IF(ISERROR($V127),"",OFFSET('Smelter Look-up'!$D$4,$V127-4,0)&amp;"")</f>
        <v>GERMANY</v>
      </c>
      <c r="F127" s="217" t="str">
        <f ca="1">IF(ISERROR($V127),"",OFFSET('Smelter Look-up'!$E$4,$V127-4,0))</f>
        <v>CID000694</v>
      </c>
      <c r="G127" s="217" t="str">
        <f ca="1">IF(C127=$X$4,"Enter smelter details",IF(ISERROR($V127),"",OFFSET('Smelter Look-up'!$F$4,$V127-4,0)))</f>
        <v>RMI</v>
      </c>
      <c r="H127" s="218">
        <f ca="1">IF(ISERROR($V127),"",OFFSET('Smelter Look-up'!$G$4,$V127-4,0))</f>
        <v>0</v>
      </c>
      <c r="I127" s="219" t="str">
        <f ca="1">IF(ISERROR($V127),"",OFFSET('Smelter Look-up'!$H$4,$V127-4,0))</f>
        <v>Pforzheim</v>
      </c>
      <c r="J127" s="219" t="str">
        <f ca="1">IF(ISERROR($V127),"",OFFSET('Smelter Look-up'!$I$4,$V127-4,0))</f>
        <v>Baden-Württemberg</v>
      </c>
      <c r="K127" s="273"/>
      <c r="L127" s="273"/>
      <c r="M127" s="273"/>
      <c r="N127" s="273"/>
      <c r="O127" s="273"/>
      <c r="P127" s="220"/>
      <c r="Q127" s="348" t="s">
        <v>15732</v>
      </c>
      <c r="R127" s="217" t="str">
        <f ca="1">IF(ISERROR($V127),"",OFFSET('Smelter Look-up'!$C$4,$V127-4,0)&amp;"")</f>
        <v>Heimerle + Meule GmbH</v>
      </c>
      <c r="S127" s="225" t="str">
        <f t="shared" ca="1" si="18"/>
        <v>DE</v>
      </c>
      <c r="T127" s="225" t="str">
        <f ca="1">IF(B127="","",IF(ISERROR(MATCH($J127,SorP!$B$1:$B$6230,0)),"",INDIRECT("'SorP'!$A$"&amp;MATCH($J127,SorP!$B$1:$B$6230,0))))</f>
        <v>DE-BW</v>
      </c>
      <c r="U127" s="241"/>
      <c r="V127" s="275">
        <f>IF(C127="",NA(),MATCH($B127&amp;$C127,'Smelter Look-up'!$J:$J,0))</f>
        <v>92</v>
      </c>
      <c r="W127" s="276"/>
      <c r="X127" s="276">
        <f t="shared" ca="1" si="19"/>
        <v>0</v>
      </c>
      <c r="Y127" s="276"/>
      <c r="Z127" s="276"/>
      <c r="AB127" s="278" t="str">
        <f t="shared" si="20"/>
        <v>GoldHeimerle + Meule GmbH</v>
      </c>
    </row>
    <row r="128" spans="1:28" s="277" customFormat="1" ht="76.5">
      <c r="A128" s="216" t="s">
        <v>696</v>
      </c>
      <c r="B128" s="217" t="s">
        <v>1153</v>
      </c>
      <c r="C128" s="221" t="s">
        <v>1250</v>
      </c>
      <c r="D128" s="283"/>
      <c r="E128" s="217" t="str">
        <f ca="1">IF(ISERROR($V128),"",OFFSET('Smelter Look-up'!$D$4,$V128-4,0)&amp;"")</f>
        <v>GERMANY</v>
      </c>
      <c r="F128" s="217" t="str">
        <f ca="1">IF(ISERROR($V128),"",OFFSET('Smelter Look-up'!$E$4,$V128-4,0))</f>
        <v>CID000711</v>
      </c>
      <c r="G128" s="217" t="str">
        <f ca="1">IF(C128=$X$4,"Enter smelter details",IF(ISERROR($V128),"",OFFSET('Smelter Look-up'!$F$4,$V128-4,0)))</f>
        <v>RMI</v>
      </c>
      <c r="H128" s="218">
        <f ca="1">IF(ISERROR($V128),"",OFFSET('Smelter Look-up'!$G$4,$V128-4,0))</f>
        <v>0</v>
      </c>
      <c r="I128" s="219" t="str">
        <f ca="1">IF(ISERROR($V128),"",OFFSET('Smelter Look-up'!$H$4,$V128-4,0))</f>
        <v>Hanau</v>
      </c>
      <c r="J128" s="219" t="str">
        <f ca="1">IF(ISERROR($V128),"",OFFSET('Smelter Look-up'!$I$4,$V128-4,0))</f>
        <v>Hessen</v>
      </c>
      <c r="K128" s="273"/>
      <c r="L128" s="273"/>
      <c r="M128" s="273"/>
      <c r="N128" s="273"/>
      <c r="O128" s="273"/>
      <c r="P128" s="220"/>
      <c r="Q128" s="348" t="s">
        <v>15733</v>
      </c>
      <c r="R128" s="217" t="str">
        <f ca="1">IF(ISERROR($V128),"",OFFSET('Smelter Look-up'!$C$4,$V128-4,0)&amp;"")</f>
        <v>Heraeus Precious Metals GmbH &amp; Co. KG</v>
      </c>
      <c r="S128" s="225" t="str">
        <f t="shared" ca="1" si="18"/>
        <v>DE</v>
      </c>
      <c r="T128" s="225" t="str">
        <f ca="1">IF(B128="","",IF(ISERROR(MATCH($J128,SorP!$B$1:$B$6230,0)),"",INDIRECT("'SorP'!$A$"&amp;MATCH($J128,SorP!$B$1:$B$6230,0))))</f>
        <v>DE-HE</v>
      </c>
      <c r="U128" s="241"/>
      <c r="V128" s="275">
        <f>IF(C128="",NA(),MATCH($B128&amp;$C128,'Smelter Look-up'!$J:$J,0))</f>
        <v>98</v>
      </c>
      <c r="W128" s="276"/>
      <c r="X128" s="276">
        <f t="shared" ca="1" si="19"/>
        <v>0</v>
      </c>
      <c r="Y128" s="276"/>
      <c r="Z128" s="276"/>
      <c r="AB128" s="278" t="str">
        <f t="shared" si="20"/>
        <v>GoldHeraeus Precious Metals GmbH &amp; Co. KG</v>
      </c>
    </row>
    <row r="129" spans="1:28" s="277" customFormat="1" ht="153">
      <c r="A129" s="216" t="s">
        <v>699</v>
      </c>
      <c r="B129" s="217" t="s">
        <v>1153</v>
      </c>
      <c r="C129" s="221" t="s">
        <v>2424</v>
      </c>
      <c r="D129" s="283"/>
      <c r="E129" s="217" t="str">
        <f ca="1">IF(ISERROR($V129),"",OFFSET('Smelter Look-up'!$D$4,$V129-4,0)&amp;"")</f>
        <v>CHINA</v>
      </c>
      <c r="F129" s="217" t="str">
        <f ca="1">IF(ISERROR($V129),"",OFFSET('Smelter Look-up'!$E$4,$V129-4,0))</f>
        <v>CID000801</v>
      </c>
      <c r="G129" s="217" t="str">
        <f ca="1">IF(C129=$X$4,"Enter smelter details",IF(ISERROR($V129),"",OFFSET('Smelter Look-up'!$F$4,$V129-4,0)))</f>
        <v>RMI</v>
      </c>
      <c r="H129" s="218">
        <f ca="1">IF(ISERROR($V129),"",OFFSET('Smelter Look-up'!$G$4,$V129-4,0))</f>
        <v>0</v>
      </c>
      <c r="I129" s="219" t="str">
        <f ca="1">IF(ISERROR($V129),"",OFFSET('Smelter Look-up'!$H$4,$V129-4,0))</f>
        <v>Hohhot</v>
      </c>
      <c r="J129" s="219" t="str">
        <f ca="1">IF(ISERROR($V129),"",OFFSET('Smelter Look-up'!$I$4,$V129-4,0))</f>
        <v>Nei Mongol Zizhiqu</v>
      </c>
      <c r="K129" s="273"/>
      <c r="L129" s="273"/>
      <c r="M129" s="273"/>
      <c r="N129" s="273"/>
      <c r="O129" s="273"/>
      <c r="P129" s="220"/>
      <c r="Q129" s="348" t="s">
        <v>15734</v>
      </c>
      <c r="R129" s="217" t="str">
        <f ca="1">IF(ISERROR($V129),"",OFFSET('Smelter Look-up'!$C$4,$V129-4,0)&amp;"")</f>
        <v>Inner Mongolia Qiankun Gold and Silver Refinery Share Co., Ltd.</v>
      </c>
      <c r="S129" s="225" t="str">
        <f t="shared" ca="1" si="18"/>
        <v>CN</v>
      </c>
      <c r="T129" s="225" t="str">
        <f ca="1">IF(B129="","",IF(ISERROR(MATCH($J129,SorP!$B$1:$B$6230,0)),"",INDIRECT("'SorP'!$A$"&amp;MATCH($J129,SorP!$B$1:$B$6230,0))))</f>
        <v>CN-NM</v>
      </c>
      <c r="U129" s="241"/>
      <c r="V129" s="275">
        <f>IF(C129="",NA(),MATCH($B129&amp;$C129,'Smelter Look-up'!$J:$J,0))</f>
        <v>105</v>
      </c>
      <c r="W129" s="276"/>
      <c r="X129" s="276">
        <f t="shared" ca="1" si="19"/>
        <v>0</v>
      </c>
      <c r="Y129" s="276"/>
      <c r="Z129" s="276"/>
      <c r="AB129" s="278" t="str">
        <f t="shared" si="20"/>
        <v>GoldInner Mongolia Qiankun Gold and Silver Refinery Share Co., Ltd.</v>
      </c>
    </row>
    <row r="130" spans="1:28" s="277" customFormat="1" ht="76.5">
      <c r="A130" s="216" t="s">
        <v>700</v>
      </c>
      <c r="B130" s="217" t="s">
        <v>1153</v>
      </c>
      <c r="C130" s="221" t="s">
        <v>1251</v>
      </c>
      <c r="D130" s="283"/>
      <c r="E130" s="217" t="str">
        <f ca="1">IF(ISERROR($V130),"",OFFSET('Smelter Look-up'!$D$4,$V130-4,0)&amp;"")</f>
        <v>JAPAN</v>
      </c>
      <c r="F130" s="217" t="str">
        <f ca="1">IF(ISERROR($V130),"",OFFSET('Smelter Look-up'!$E$4,$V130-4,0))</f>
        <v>CID000807</v>
      </c>
      <c r="G130" s="217" t="str">
        <f ca="1">IF(C130=$X$4,"Enter smelter details",IF(ISERROR($V130),"",OFFSET('Smelter Look-up'!$F$4,$V130-4,0)))</f>
        <v>RMI</v>
      </c>
      <c r="H130" s="218">
        <f ca="1">IF(ISERROR($V130),"",OFFSET('Smelter Look-up'!$G$4,$V130-4,0))</f>
        <v>0</v>
      </c>
      <c r="I130" s="219" t="str">
        <f ca="1">IF(ISERROR($V130),"",OFFSET('Smelter Look-up'!$H$4,$V130-4,0))</f>
        <v>Soka</v>
      </c>
      <c r="J130" s="219" t="str">
        <f ca="1">IF(ISERROR($V130),"",OFFSET('Smelter Look-up'!$I$4,$V130-4,0))</f>
        <v>Saitama</v>
      </c>
      <c r="K130" s="273"/>
      <c r="L130" s="273"/>
      <c r="M130" s="273"/>
      <c r="N130" s="273"/>
      <c r="O130" s="273"/>
      <c r="P130" s="220"/>
      <c r="Q130" s="348" t="s">
        <v>15735</v>
      </c>
      <c r="R130" s="217" t="str">
        <f ca="1">IF(ISERROR($V130),"",OFFSET('Smelter Look-up'!$C$4,$V130-4,0)&amp;"")</f>
        <v>Ishifuku Metal Industry Co., Ltd.</v>
      </c>
      <c r="S130" s="225" t="str">
        <f t="shared" ca="1" si="18"/>
        <v>JP</v>
      </c>
      <c r="T130" s="225" t="str">
        <f ca="1">IF(B130="","",IF(ISERROR(MATCH($J130,SorP!$B$1:$B$6230,0)),"",INDIRECT("'SorP'!$A$"&amp;MATCH($J130,SorP!$B$1:$B$6230,0))))</f>
        <v>JP-11</v>
      </c>
      <c r="U130" s="241"/>
      <c r="V130" s="275">
        <f>IF(C130="",NA(),MATCH($B130&amp;$C130,'Smelter Look-up'!$J:$J,0))</f>
        <v>107</v>
      </c>
      <c r="W130" s="276"/>
      <c r="X130" s="276">
        <f t="shared" ca="1" si="19"/>
        <v>0</v>
      </c>
      <c r="Y130" s="276"/>
      <c r="Z130" s="276"/>
      <c r="AB130" s="278" t="str">
        <f t="shared" si="20"/>
        <v>GoldIshifuku Metal Industry Co., Ltd.</v>
      </c>
    </row>
    <row r="131" spans="1:28" s="277" customFormat="1" ht="51">
      <c r="A131" s="216" t="s">
        <v>701</v>
      </c>
      <c r="B131" s="217" t="s">
        <v>1153</v>
      </c>
      <c r="C131" s="221" t="s">
        <v>1258</v>
      </c>
      <c r="D131" s="283"/>
      <c r="E131" s="217" t="str">
        <f ca="1">IF(ISERROR($V131),"",OFFSET('Smelter Look-up'!$D$4,$V131-4,0)&amp;"")</f>
        <v>TURKEY</v>
      </c>
      <c r="F131" s="217" t="str">
        <f ca="1">IF(ISERROR($V131),"",OFFSET('Smelter Look-up'!$E$4,$V131-4,0))</f>
        <v>CID000814</v>
      </c>
      <c r="G131" s="217" t="str">
        <f ca="1">IF(C131=$X$4,"Enter smelter details",IF(ISERROR($V131),"",OFFSET('Smelter Look-up'!$F$4,$V131-4,0)))</f>
        <v>RMI</v>
      </c>
      <c r="H131" s="218">
        <f ca="1">IF(ISERROR($V131),"",OFFSET('Smelter Look-up'!$G$4,$V131-4,0))</f>
        <v>0</v>
      </c>
      <c r="I131" s="219" t="str">
        <f ca="1">IF(ISERROR($V131),"",OFFSET('Smelter Look-up'!$H$4,$V131-4,0))</f>
        <v>Kuyumcukent</v>
      </c>
      <c r="J131" s="219" t="str">
        <f ca="1">IF(ISERROR($V131),"",OFFSET('Smelter Look-up'!$I$4,$V131-4,0))</f>
        <v>İstanbul</v>
      </c>
      <c r="K131" s="273"/>
      <c r="L131" s="273"/>
      <c r="M131" s="273"/>
      <c r="N131" s="273"/>
      <c r="O131" s="273"/>
      <c r="P131" s="220"/>
      <c r="Q131" s="348" t="s">
        <v>15719</v>
      </c>
      <c r="R131" s="217" t="str">
        <f ca="1">IF(ISERROR($V131),"",OFFSET('Smelter Look-up'!$C$4,$V131-4,0)&amp;"")</f>
        <v>Istanbul Gold Refinery</v>
      </c>
      <c r="S131" s="225" t="str">
        <f t="shared" ca="1" si="18"/>
        <v>TR</v>
      </c>
      <c r="T131" s="225" t="str">
        <f ca="1">IF(B131="","",IF(ISERROR(MATCH($J131,SorP!$B$1:$B$6230,0)),"",INDIRECT("'SorP'!$A$"&amp;MATCH($J131,SorP!$B$1:$B$6230,0))))</f>
        <v>TR-34</v>
      </c>
      <c r="U131" s="241"/>
      <c r="V131" s="275">
        <f>IF(C131="",NA(),MATCH($B131&amp;$C131,'Smelter Look-up'!$J:$J,0))</f>
        <v>108</v>
      </c>
      <c r="W131" s="276"/>
      <c r="X131" s="276">
        <f t="shared" ca="1" si="19"/>
        <v>0</v>
      </c>
      <c r="Y131" s="276"/>
      <c r="Z131" s="276"/>
      <c r="AB131" s="278" t="str">
        <f t="shared" si="20"/>
        <v>GoldIstanbul Gold Refinery</v>
      </c>
    </row>
    <row r="132" spans="1:28" s="277" customFormat="1" ht="25.5">
      <c r="A132" s="216" t="s">
        <v>2650</v>
      </c>
      <c r="B132" s="217" t="s">
        <v>1153</v>
      </c>
      <c r="C132" s="221" t="s">
        <v>2649</v>
      </c>
      <c r="D132" s="283"/>
      <c r="E132" s="217" t="str">
        <f ca="1">IF(ISERROR($V132),"",OFFSET('Smelter Look-up'!$D$4,$V132-4,0)&amp;"")</f>
        <v>ITALY</v>
      </c>
      <c r="F132" s="217" t="str">
        <f ca="1">IF(ISERROR($V132),"",OFFSET('Smelter Look-up'!$E$4,$V132-4,0))</f>
        <v>CID002765</v>
      </c>
      <c r="G132" s="217" t="str">
        <f ca="1">IF(C132=$X$4,"Enter smelter details",IF(ISERROR($V132),"",OFFSET('Smelter Look-up'!$F$4,$V132-4,0)))</f>
        <v>RMI</v>
      </c>
      <c r="H132" s="218">
        <f ca="1">IF(ISERROR($V132),"",OFFSET('Smelter Look-up'!$G$4,$V132-4,0))</f>
        <v>0</v>
      </c>
      <c r="I132" s="219" t="str">
        <f ca="1">IF(ISERROR($V132),"",OFFSET('Smelter Look-up'!$H$4,$V132-4,0))</f>
        <v>Arezzo</v>
      </c>
      <c r="J132" s="219" t="str">
        <f ca="1">IF(ISERROR($V132),"",OFFSET('Smelter Look-up'!$I$4,$V132-4,0))</f>
        <v>Toscana</v>
      </c>
      <c r="K132" s="273"/>
      <c r="L132" s="273"/>
      <c r="M132" s="273"/>
      <c r="N132" s="273"/>
      <c r="O132" s="273"/>
      <c r="P132" s="220"/>
      <c r="Q132" s="348" t="s">
        <v>15715</v>
      </c>
      <c r="R132" s="217" t="str">
        <f ca="1">IF(ISERROR($V132),"",OFFSET('Smelter Look-up'!$C$4,$V132-4,0)&amp;"")</f>
        <v>Italpreziosi</v>
      </c>
      <c r="S132" s="225" t="str">
        <f t="shared" ca="1" si="18"/>
        <v>IT</v>
      </c>
      <c r="T132" s="225" t="str">
        <f ca="1">IF(B132="","",IF(ISERROR(MATCH($J132,SorP!$B$1:$B$6230,0)),"",INDIRECT("'SorP'!$A$"&amp;MATCH($J132,SorP!$B$1:$B$6230,0))))</f>
        <v>IT-52</v>
      </c>
      <c r="U132" s="241"/>
      <c r="V132" s="275">
        <f>IF(C132="",NA(),MATCH($B132&amp;$C132,'Smelter Look-up'!$J:$J,0))</f>
        <v>109</v>
      </c>
      <c r="W132" s="276"/>
      <c r="X132" s="276">
        <f t="shared" ca="1" si="19"/>
        <v>0</v>
      </c>
      <c r="Y132" s="276"/>
      <c r="Z132" s="276"/>
      <c r="AB132" s="278" t="str">
        <f t="shared" si="20"/>
        <v>GoldItalpreziosi</v>
      </c>
    </row>
    <row r="133" spans="1:28" s="277" customFormat="1" ht="25.5">
      <c r="A133" s="216" t="s">
        <v>702</v>
      </c>
      <c r="B133" s="217" t="s">
        <v>1153</v>
      </c>
      <c r="C133" s="221" t="s">
        <v>931</v>
      </c>
      <c r="D133" s="283"/>
      <c r="E133" s="217" t="str">
        <f ca="1">IF(ISERROR($V133),"",OFFSET('Smelter Look-up'!$D$4,$V133-4,0)&amp;"")</f>
        <v>JAPAN</v>
      </c>
      <c r="F133" s="217" t="str">
        <f ca="1">IF(ISERROR($V133),"",OFFSET('Smelter Look-up'!$E$4,$V133-4,0))</f>
        <v>CID000823</v>
      </c>
      <c r="G133" s="217" t="str">
        <f ca="1">IF(C133=$X$4,"Enter smelter details",IF(ISERROR($V133),"",OFFSET('Smelter Look-up'!$F$4,$V133-4,0)))</f>
        <v>RMI</v>
      </c>
      <c r="H133" s="218">
        <f ca="1">IF(ISERROR($V133),"",OFFSET('Smelter Look-up'!$G$4,$V133-4,0))</f>
        <v>0</v>
      </c>
      <c r="I133" s="219" t="str">
        <f ca="1">IF(ISERROR($V133),"",OFFSET('Smelter Look-up'!$H$4,$V133-4,0))</f>
        <v>Osaka</v>
      </c>
      <c r="J133" s="219" t="str">
        <f ca="1">IF(ISERROR($V133),"",OFFSET('Smelter Look-up'!$I$4,$V133-4,0))</f>
        <v>Osaka</v>
      </c>
      <c r="K133" s="273"/>
      <c r="L133" s="273"/>
      <c r="M133" s="273"/>
      <c r="N133" s="273"/>
      <c r="O133" s="273"/>
      <c r="P133" s="220"/>
      <c r="Q133" s="348" t="s">
        <v>15736</v>
      </c>
      <c r="R133" s="217" t="str">
        <f ca="1">IF(ISERROR($V133),"",OFFSET('Smelter Look-up'!$C$4,$V133-4,0)&amp;"")</f>
        <v>Japan Mint</v>
      </c>
      <c r="S133" s="225" t="str">
        <f t="shared" ca="1" si="18"/>
        <v>JP</v>
      </c>
      <c r="T133" s="225" t="str">
        <f ca="1">IF(B133="","",IF(ISERROR(MATCH($J133,SorP!$B$1:$B$6230,0)),"",INDIRECT("'SorP'!$A$"&amp;MATCH($J133,SorP!$B$1:$B$6230,0))))</f>
        <v>JP-27</v>
      </c>
      <c r="U133" s="241"/>
      <c r="V133" s="275">
        <f>IF(C133="",NA(),MATCH($B133&amp;$C133,'Smelter Look-up'!$J:$J,0))</f>
        <v>111</v>
      </c>
      <c r="W133" s="276"/>
      <c r="X133" s="276">
        <f t="shared" ca="1" si="19"/>
        <v>0</v>
      </c>
      <c r="Y133" s="276"/>
      <c r="Z133" s="276"/>
      <c r="AB133" s="278" t="str">
        <f t="shared" si="20"/>
        <v>GoldJapan Mint</v>
      </c>
    </row>
    <row r="134" spans="1:28" s="277" customFormat="1" ht="63.75">
      <c r="A134" s="216" t="s">
        <v>703</v>
      </c>
      <c r="B134" s="217" t="s">
        <v>1153</v>
      </c>
      <c r="C134" s="221" t="s">
        <v>2425</v>
      </c>
      <c r="D134" s="283"/>
      <c r="E134" s="217" t="str">
        <f ca="1">IF(ISERROR($V134),"",OFFSET('Smelter Look-up'!$D$4,$V134-4,0)&amp;"")</f>
        <v>CHINA</v>
      </c>
      <c r="F134" s="217" t="str">
        <f ca="1">IF(ISERROR($V134),"",OFFSET('Smelter Look-up'!$E$4,$V134-4,0))</f>
        <v>CID000855</v>
      </c>
      <c r="G134" s="217" t="str">
        <f ca="1">IF(C134=$X$4,"Enter smelter details",IF(ISERROR($V134),"",OFFSET('Smelter Look-up'!$F$4,$V134-4,0)))</f>
        <v>RMI</v>
      </c>
      <c r="H134" s="218">
        <f ca="1">IF(ISERROR($V134),"",OFFSET('Smelter Look-up'!$G$4,$V134-4,0))</f>
        <v>0</v>
      </c>
      <c r="I134" s="219" t="str">
        <f ca="1">IF(ISERROR($V134),"",OFFSET('Smelter Look-up'!$H$4,$V134-4,0))</f>
        <v>Guixi City</v>
      </c>
      <c r="J134" s="219" t="str">
        <f ca="1">IF(ISERROR($V134),"",OFFSET('Smelter Look-up'!$I$4,$V134-4,0))</f>
        <v>Jiangxi Sheng</v>
      </c>
      <c r="K134" s="273"/>
      <c r="L134" s="273"/>
      <c r="M134" s="273"/>
      <c r="N134" s="273"/>
      <c r="O134" s="273"/>
      <c r="P134" s="220"/>
      <c r="Q134" s="348" t="s">
        <v>15736</v>
      </c>
      <c r="R134" s="217" t="str">
        <f ca="1">IF(ISERROR($V134),"",OFFSET('Smelter Look-up'!$C$4,$V134-4,0)&amp;"")</f>
        <v>Jiangxi Copper Co., Ltd.</v>
      </c>
      <c r="S134" s="225" t="str">
        <f t="shared" ca="1" si="18"/>
        <v>CN</v>
      </c>
      <c r="T134" s="225" t="str">
        <f ca="1">IF(B134="","",IF(ISERROR(MATCH($J134,SorP!$B$1:$B$6230,0)),"",INDIRECT("'SorP'!$A$"&amp;MATCH($J134,SorP!$B$1:$B$6230,0))))</f>
        <v>CN-JX</v>
      </c>
      <c r="U134" s="241"/>
      <c r="V134" s="275">
        <f>IF(C134="",NA(),MATCH($B134&amp;$C134,'Smelter Look-up'!$J:$J,0))</f>
        <v>113</v>
      </c>
      <c r="W134" s="276"/>
      <c r="X134" s="276">
        <f t="shared" ca="1" si="19"/>
        <v>0</v>
      </c>
      <c r="Y134" s="276"/>
      <c r="Z134" s="276"/>
      <c r="AB134" s="278" t="str">
        <f t="shared" si="20"/>
        <v>GoldJiangxi Copper Co., Ltd.</v>
      </c>
    </row>
    <row r="135" spans="1:28" s="277" customFormat="1" ht="38.25">
      <c r="A135" s="216" t="s">
        <v>707</v>
      </c>
      <c r="B135" s="217" t="s">
        <v>1153</v>
      </c>
      <c r="C135" s="221" t="s">
        <v>1430</v>
      </c>
      <c r="D135" s="283"/>
      <c r="E135" s="217" t="str">
        <f ca="1">IF(ISERROR($V135),"",OFFSET('Smelter Look-up'!$D$4,$V135-4,0)&amp;"")</f>
        <v>RUSSIAN FEDERATION</v>
      </c>
      <c r="F135" s="217" t="str">
        <f ca="1">IF(ISERROR($V135),"",OFFSET('Smelter Look-up'!$E$4,$V135-4,0))</f>
        <v>CID000929</v>
      </c>
      <c r="G135" s="217" t="str">
        <f ca="1">IF(C135=$X$4,"Enter smelter details",IF(ISERROR($V135),"",OFFSET('Smelter Look-up'!$F$4,$V135-4,0)))</f>
        <v>RMI</v>
      </c>
      <c r="H135" s="218">
        <f ca="1">IF(ISERROR($V135),"",OFFSET('Smelter Look-up'!$G$4,$V135-4,0))</f>
        <v>0</v>
      </c>
      <c r="I135" s="219" t="str">
        <f ca="1">IF(ISERROR($V135),"",OFFSET('Smelter Look-up'!$H$4,$V135-4,0))</f>
        <v>Verkhnyaya Pyshma</v>
      </c>
      <c r="J135" s="219" t="str">
        <f ca="1">IF(ISERROR($V135),"",OFFSET('Smelter Look-up'!$I$4,$V135-4,0))</f>
        <v>Sverdlovskaya oblast'</v>
      </c>
      <c r="K135" s="273"/>
      <c r="L135" s="273"/>
      <c r="M135" s="273"/>
      <c r="N135" s="273"/>
      <c r="O135" s="273"/>
      <c r="P135" s="220"/>
      <c r="Q135" s="348" t="s">
        <v>15737</v>
      </c>
      <c r="R135" s="217" t="str">
        <f ca="1">IF(ISERROR($V135),"",OFFSET('Smelter Look-up'!$C$4,$V135-4,0)&amp;"")</f>
        <v>JSC Uralelectromed</v>
      </c>
      <c r="S135" s="225" t="str">
        <f t="shared" ca="1" si="18"/>
        <v>RU</v>
      </c>
      <c r="T135" s="225" t="str">
        <f ca="1">IF(B135="","",IF(ISERROR(MATCH($J135,SorP!$B$1:$B$6230,0)),"",INDIRECT("'SorP'!$A$"&amp;MATCH($J135,SorP!$B$1:$B$6230,0))))</f>
        <v>RU-SVE</v>
      </c>
      <c r="U135" s="241"/>
      <c r="V135" s="275">
        <f>IF(C135="",NA(),MATCH($B135&amp;$C135,'Smelter Look-up'!$J:$J,0))</f>
        <v>119</v>
      </c>
      <c r="W135" s="276"/>
      <c r="X135" s="276">
        <f t="shared" ca="1" si="19"/>
        <v>0</v>
      </c>
      <c r="Y135" s="276"/>
      <c r="Z135" s="276"/>
      <c r="AB135" s="278" t="str">
        <f t="shared" si="20"/>
        <v>GoldJSC Uralelectromed</v>
      </c>
    </row>
    <row r="136" spans="1:28" s="277" customFormat="1" ht="25.5">
      <c r="A136" s="216" t="s">
        <v>709</v>
      </c>
      <c r="B136" s="217" t="s">
        <v>1153</v>
      </c>
      <c r="C136" s="221" t="s">
        <v>1635</v>
      </c>
      <c r="D136" s="283"/>
      <c r="E136" s="217" t="str">
        <f ca="1">IF(ISERROR($V136),"",OFFSET('Smelter Look-up'!$D$4,$V136-4,0)&amp;"")</f>
        <v>KAZAKHSTAN</v>
      </c>
      <c r="F136" s="217" t="str">
        <f ca="1">IF(ISERROR($V136),"",OFFSET('Smelter Look-up'!$E$4,$V136-4,0))</f>
        <v>CID000957</v>
      </c>
      <c r="G136" s="217" t="str">
        <f ca="1">IF(C136=$X$4,"Enter smelter details",IF(ISERROR($V136),"",OFFSET('Smelter Look-up'!$F$4,$V136-4,0)))</f>
        <v>RMI</v>
      </c>
      <c r="H136" s="218">
        <f ca="1">IF(ISERROR($V136),"",OFFSET('Smelter Look-up'!$G$4,$V136-4,0))</f>
        <v>0</v>
      </c>
      <c r="I136" s="219" t="str">
        <f ca="1">IF(ISERROR($V136),"",OFFSET('Smelter Look-up'!$H$4,$V136-4,0))</f>
        <v>Ust-Kamenogorsk</v>
      </c>
      <c r="J136" s="219" t="str">
        <f ca="1">IF(ISERROR($V136),"",OFFSET('Smelter Look-up'!$I$4,$V136-4,0))</f>
        <v>Qaraghandy oblysy</v>
      </c>
      <c r="K136" s="273"/>
      <c r="L136" s="273"/>
      <c r="M136" s="273"/>
      <c r="N136" s="273"/>
      <c r="O136" s="273"/>
      <c r="P136" s="220"/>
      <c r="Q136" s="348" t="s">
        <v>15738</v>
      </c>
      <c r="R136" s="217" t="str">
        <f ca="1">IF(ISERROR($V136),"",OFFSET('Smelter Look-up'!$C$4,$V136-4,0)&amp;"")</f>
        <v>Kazzinc</v>
      </c>
      <c r="S136" s="225" t="str">
        <f t="shared" ca="1" si="18"/>
        <v>KZ</v>
      </c>
      <c r="T136" s="225" t="str">
        <f ca="1">IF(B136="","",IF(ISERROR(MATCH($J136,SorP!$B$1:$B$6230,0)),"",INDIRECT("'SorP'!$A$"&amp;MATCH($J136,SorP!$B$1:$B$6230,0))))</f>
        <v>KZ-KAR</v>
      </c>
      <c r="U136" s="241"/>
      <c r="V136" s="275">
        <f>IF(C136="",NA(),MATCH($B136&amp;$C136,'Smelter Look-up'!$J:$J,0))</f>
        <v>123</v>
      </c>
      <c r="W136" s="276"/>
      <c r="X136" s="276">
        <f t="shared" ca="1" si="19"/>
        <v>0</v>
      </c>
      <c r="Y136" s="276"/>
      <c r="Z136" s="276"/>
      <c r="AB136" s="278" t="str">
        <f t="shared" si="20"/>
        <v>GoldKazzinc</v>
      </c>
    </row>
    <row r="137" spans="1:28" s="277" customFormat="1" ht="63.75">
      <c r="A137" s="216" t="s">
        <v>711</v>
      </c>
      <c r="B137" s="217" t="s">
        <v>1153</v>
      </c>
      <c r="C137" s="221" t="s">
        <v>710</v>
      </c>
      <c r="D137" s="283"/>
      <c r="E137" s="217" t="str">
        <f ca="1">IF(ISERROR($V137),"",OFFSET('Smelter Look-up'!$D$4,$V137-4,0)&amp;"")</f>
        <v>UNITED STATES OF AMERICA</v>
      </c>
      <c r="F137" s="217" t="str">
        <f ca="1">IF(ISERROR($V137),"",OFFSET('Smelter Look-up'!$E$4,$V137-4,0))</f>
        <v>CID000969</v>
      </c>
      <c r="G137" s="217" t="str">
        <f ca="1">IF(C137=$X$4,"Enter smelter details",IF(ISERROR($V137),"",OFFSET('Smelter Look-up'!$F$4,$V137-4,0)))</f>
        <v>RMI</v>
      </c>
      <c r="H137" s="218">
        <f ca="1">IF(ISERROR($V137),"",OFFSET('Smelter Look-up'!$G$4,$V137-4,0))</f>
        <v>0</v>
      </c>
      <c r="I137" s="219" t="str">
        <f ca="1">IF(ISERROR($V137),"",OFFSET('Smelter Look-up'!$H$4,$V137-4,0))</f>
        <v>Magna</v>
      </c>
      <c r="J137" s="219" t="str">
        <f ca="1">IF(ISERROR($V137),"",OFFSET('Smelter Look-up'!$I$4,$V137-4,0))</f>
        <v>Utah</v>
      </c>
      <c r="K137" s="273"/>
      <c r="L137" s="273"/>
      <c r="M137" s="273"/>
      <c r="N137" s="273"/>
      <c r="O137" s="273"/>
      <c r="P137" s="220"/>
      <c r="Q137" s="348" t="s">
        <v>15719</v>
      </c>
      <c r="R137" s="217" t="str">
        <f ca="1">IF(ISERROR($V137),"",OFFSET('Smelter Look-up'!$C$4,$V137-4,0)&amp;"")</f>
        <v>Kennecott Utah Copper LLC</v>
      </c>
      <c r="S137" s="225" t="str">
        <f t="shared" ca="1" si="18"/>
        <v>US</v>
      </c>
      <c r="T137" s="225" t="str">
        <f ca="1">IF(B137="","",IF(ISERROR(MATCH($J137,SorP!$B$1:$B$6230,0)),"",INDIRECT("'SorP'!$A$"&amp;MATCH($J137,SorP!$B$1:$B$6230,0))))</f>
        <v>US-UT</v>
      </c>
      <c r="U137" s="241"/>
      <c r="V137" s="275">
        <f>IF(C137="",NA(),MATCH($B137&amp;$C137,'Smelter Look-up'!$J:$J,0))</f>
        <v>124</v>
      </c>
      <c r="W137" s="276"/>
      <c r="X137" s="276">
        <f t="shared" ca="1" si="19"/>
        <v>0</v>
      </c>
      <c r="Y137" s="276"/>
      <c r="Z137" s="276"/>
      <c r="AB137" s="278" t="str">
        <f t="shared" si="20"/>
        <v>GoldKennecott Utah Copper LLC</v>
      </c>
    </row>
    <row r="138" spans="1:28" s="277" customFormat="1" ht="63.75">
      <c r="A138" s="216" t="s">
        <v>712</v>
      </c>
      <c r="B138" s="217" t="s">
        <v>1153</v>
      </c>
      <c r="C138" s="221" t="s">
        <v>2252</v>
      </c>
      <c r="D138" s="283"/>
      <c r="E138" s="217" t="str">
        <f ca="1">IF(ISERROR($V138),"",OFFSET('Smelter Look-up'!$D$4,$V138-4,0)&amp;"")</f>
        <v>JAPAN</v>
      </c>
      <c r="F138" s="217" t="str">
        <f ca="1">IF(ISERROR($V138),"",OFFSET('Smelter Look-up'!$E$4,$V138-4,0))</f>
        <v>CID000981</v>
      </c>
      <c r="G138" s="217" t="str">
        <f ca="1">IF(C138=$X$4,"Enter smelter details",IF(ISERROR($V138),"",OFFSET('Smelter Look-up'!$F$4,$V138-4,0)))</f>
        <v>RMI</v>
      </c>
      <c r="H138" s="218">
        <f ca="1">IF(ISERROR($V138),"",OFFSET('Smelter Look-up'!$G$4,$V138-4,0))</f>
        <v>0</v>
      </c>
      <c r="I138" s="219" t="str">
        <f ca="1">IF(ISERROR($V138),"",OFFSET('Smelter Look-up'!$H$4,$V138-4,0))</f>
        <v>Sayama</v>
      </c>
      <c r="J138" s="219" t="str">
        <f ca="1">IF(ISERROR($V138),"",OFFSET('Smelter Look-up'!$I$4,$V138-4,0))</f>
        <v>Saitama</v>
      </c>
      <c r="K138" s="273"/>
      <c r="L138" s="273"/>
      <c r="M138" s="273"/>
      <c r="N138" s="273"/>
      <c r="O138" s="273"/>
      <c r="P138" s="220"/>
      <c r="Q138" s="348" t="s">
        <v>15729</v>
      </c>
      <c r="R138" s="217" t="str">
        <f ca="1">IF(ISERROR($V138),"",OFFSET('Smelter Look-up'!$C$4,$V138-4,0)&amp;"")</f>
        <v>Kojima Chemicals Co., Ltd.</v>
      </c>
      <c r="S138" s="225" t="str">
        <f t="shared" ca="1" si="18"/>
        <v>JP</v>
      </c>
      <c r="T138" s="225" t="str">
        <f ca="1">IF(B138="","",IF(ISERROR(MATCH($J138,SorP!$B$1:$B$6230,0)),"",INDIRECT("'SorP'!$A$"&amp;MATCH($J138,SorP!$B$1:$B$6230,0))))</f>
        <v>JP-11</v>
      </c>
      <c r="U138" s="241"/>
      <c r="V138" s="275">
        <f>IF(C138="",NA(),MATCH($B138&amp;$C138,'Smelter Look-up'!$J:$J,0))</f>
        <v>128</v>
      </c>
      <c r="W138" s="276"/>
      <c r="X138" s="276">
        <f t="shared" ca="1" si="19"/>
        <v>0</v>
      </c>
      <c r="Y138" s="276"/>
      <c r="Z138" s="276"/>
      <c r="AB138" s="278" t="str">
        <f t="shared" si="20"/>
        <v>GoldKojima Chemicals Co., Ltd.</v>
      </c>
    </row>
    <row r="139" spans="1:28" s="277" customFormat="1" ht="51">
      <c r="A139" s="216" t="s">
        <v>1749</v>
      </c>
      <c r="B139" s="217" t="s">
        <v>1153</v>
      </c>
      <c r="C139" s="221" t="s">
        <v>2428</v>
      </c>
      <c r="D139" s="283"/>
      <c r="E139" s="217" t="str">
        <f ca="1">IF(ISERROR($V139),"",OFFSET('Smelter Look-up'!$D$4,$V139-4,0)&amp;"")</f>
        <v>KOREA, REPUBLIC OF</v>
      </c>
      <c r="F139" s="217" t="str">
        <f ca="1">IF(ISERROR($V139),"",OFFSET('Smelter Look-up'!$E$4,$V139-4,0))</f>
        <v>CID002605</v>
      </c>
      <c r="G139" s="217" t="str">
        <f ca="1">IF(C139=$X$4,"Enter smelter details",IF(ISERROR($V139),"",OFFSET('Smelter Look-up'!$F$4,$V139-4,0)))</f>
        <v>RMI</v>
      </c>
      <c r="H139" s="218">
        <f ca="1">IF(ISERROR($V139),"",OFFSET('Smelter Look-up'!$G$4,$V139-4,0))</f>
        <v>0</v>
      </c>
      <c r="I139" s="219" t="str">
        <f ca="1">IF(ISERROR($V139),"",OFFSET('Smelter Look-up'!$H$4,$V139-4,0))</f>
        <v>Gangnam</v>
      </c>
      <c r="J139" s="219" t="str">
        <f ca="1">IF(ISERROR($V139),"",OFFSET('Smelter Look-up'!$I$4,$V139-4,0))</f>
        <v>Seoul-teukbyeolsi</v>
      </c>
      <c r="K139" s="273"/>
      <c r="L139" s="273"/>
      <c r="M139" s="273"/>
      <c r="N139" s="273"/>
      <c r="O139" s="273"/>
      <c r="P139" s="220"/>
      <c r="Q139" s="348" t="s">
        <v>15739</v>
      </c>
      <c r="R139" s="217" t="str">
        <f ca="1">IF(ISERROR($V139),"",OFFSET('Smelter Look-up'!$C$4,$V139-4,0)&amp;"")</f>
        <v>Korea Zinc Co., Ltd.</v>
      </c>
      <c r="S139" s="225" t="str">
        <f t="shared" ca="1" si="18"/>
        <v>KR</v>
      </c>
      <c r="T139" s="225" t="str">
        <f ca="1">IF(B139="","",IF(ISERROR(MATCH($J139,SorP!$B$1:$B$6230,0)),"",INDIRECT("'SorP'!$A$"&amp;MATCH($J139,SorP!$B$1:$B$6230,0))))</f>
        <v>KR-11</v>
      </c>
      <c r="U139" s="241"/>
      <c r="V139" s="275">
        <f>IF(C139="",NA(),MATCH($B139&amp;$C139,'Smelter Look-up'!$J:$J,0))</f>
        <v>131</v>
      </c>
      <c r="W139" s="276"/>
      <c r="X139" s="276">
        <f t="shared" ca="1" si="19"/>
        <v>0</v>
      </c>
      <c r="Y139" s="276"/>
      <c r="Z139" s="276"/>
      <c r="AB139" s="278" t="str">
        <f t="shared" si="20"/>
        <v>GoldKorea Zinc Co., Ltd.</v>
      </c>
    </row>
    <row r="140" spans="1:28" s="277" customFormat="1" ht="38.25">
      <c r="A140" s="216" t="s">
        <v>713</v>
      </c>
      <c r="B140" s="217" t="s">
        <v>1153</v>
      </c>
      <c r="C140" s="221" t="s">
        <v>869</v>
      </c>
      <c r="D140" s="283"/>
      <c r="E140" s="217" t="str">
        <f ca="1">IF(ISERROR($V140),"",OFFSET('Smelter Look-up'!$D$4,$V140-4,0)&amp;"")</f>
        <v>KYRGYZSTAN</v>
      </c>
      <c r="F140" s="217" t="str">
        <f ca="1">IF(ISERROR($V140),"",OFFSET('Smelter Look-up'!$E$4,$V140-4,0))</f>
        <v>CID001029</v>
      </c>
      <c r="G140" s="217" t="str">
        <f ca="1">IF(C140=$X$4,"Enter smelter details",IF(ISERROR($V140),"",OFFSET('Smelter Look-up'!$F$4,$V140-4,0)))</f>
        <v>RMI</v>
      </c>
      <c r="H140" s="218">
        <f ca="1">IF(ISERROR($V140),"",OFFSET('Smelter Look-up'!$G$4,$V140-4,0))</f>
        <v>0</v>
      </c>
      <c r="I140" s="219" t="str">
        <f ca="1">IF(ISERROR($V140),"",OFFSET('Smelter Look-up'!$H$4,$V140-4,0))</f>
        <v>Bishkek</v>
      </c>
      <c r="J140" s="219" t="str">
        <f ca="1">IF(ISERROR($V140),"",OFFSET('Smelter Look-up'!$I$4,$V140-4,0))</f>
        <v>Chüy</v>
      </c>
      <c r="K140" s="273"/>
      <c r="L140" s="273"/>
      <c r="M140" s="273"/>
      <c r="N140" s="273"/>
      <c r="O140" s="273"/>
      <c r="P140" s="220"/>
      <c r="Q140" s="348" t="s">
        <v>15708</v>
      </c>
      <c r="R140" s="217" t="str">
        <f ca="1">IF(ISERROR($V140),"",OFFSET('Smelter Look-up'!$C$4,$V140-4,0)&amp;"")</f>
        <v>Kyrgyzaltyn JSC</v>
      </c>
      <c r="S140" s="225" t="str">
        <f t="shared" ca="1" si="18"/>
        <v>KG</v>
      </c>
      <c r="T140" s="225" t="str">
        <f ca="1">IF(B140="","",IF(ISERROR(MATCH($J140,SorP!$B$1:$B$6230,0)),"",INDIRECT("'SorP'!$A$"&amp;MATCH($J140,SorP!$B$1:$B$6230,0))))</f>
        <v>KG-C</v>
      </c>
      <c r="U140" s="241"/>
      <c r="V140" s="275">
        <f>IF(C140="",NA(),MATCH($B140&amp;$C140,'Smelter Look-up'!$J:$J,0))</f>
        <v>134</v>
      </c>
      <c r="W140" s="276"/>
      <c r="X140" s="276">
        <f t="shared" ca="1" si="19"/>
        <v>0</v>
      </c>
      <c r="Y140" s="276"/>
      <c r="Z140" s="276"/>
      <c r="AB140" s="278" t="str">
        <f t="shared" si="20"/>
        <v>GoldKyrgyzaltyn JSC</v>
      </c>
    </row>
    <row r="141" spans="1:28" s="277" customFormat="1" ht="38.25">
      <c r="A141" s="216" t="s">
        <v>2584</v>
      </c>
      <c r="B141" s="217" t="s">
        <v>1153</v>
      </c>
      <c r="C141" s="221" t="s">
        <v>2583</v>
      </c>
      <c r="D141" s="283"/>
      <c r="E141" s="217" t="str">
        <f ca="1">IF(ISERROR($V141),"",OFFSET('Smelter Look-up'!$D$4,$V141-4,0)&amp;"")</f>
        <v>ANDORRA</v>
      </c>
      <c r="F141" s="217" t="str">
        <f ca="1">IF(ISERROR($V141),"",OFFSET('Smelter Look-up'!$E$4,$V141-4,0))</f>
        <v>CID002762</v>
      </c>
      <c r="G141" s="217" t="str">
        <f ca="1">IF(C141=$X$4,"Enter smelter details",IF(ISERROR($V141),"",OFFSET('Smelter Look-up'!$F$4,$V141-4,0)))</f>
        <v>RMI</v>
      </c>
      <c r="H141" s="218">
        <f ca="1">IF(ISERROR($V141),"",OFFSET('Smelter Look-up'!$G$4,$V141-4,0))</f>
        <v>0</v>
      </c>
      <c r="I141" s="219" t="str">
        <f ca="1">IF(ISERROR($V141),"",OFFSET('Smelter Look-up'!$H$4,$V141-4,0))</f>
        <v>Andorra la Vella</v>
      </c>
      <c r="J141" s="219" t="str">
        <f ca="1">IF(ISERROR($V141),"",OFFSET('Smelter Look-up'!$I$4,$V141-4,0))</f>
        <v>Andorra la Vella</v>
      </c>
      <c r="K141" s="273"/>
      <c r="L141" s="273"/>
      <c r="M141" s="273"/>
      <c r="N141" s="273"/>
      <c r="O141" s="273"/>
      <c r="P141" s="220"/>
      <c r="Q141" s="348" t="s">
        <v>15715</v>
      </c>
      <c r="R141" s="217" t="str">
        <f ca="1">IF(ISERROR($V141),"",OFFSET('Smelter Look-up'!$C$4,$V141-4,0)&amp;"")</f>
        <v>L'Orfebre S.A.</v>
      </c>
      <c r="S141" s="225" t="str">
        <f t="shared" ca="1" si="18"/>
        <v>AD</v>
      </c>
      <c r="T141" s="225" t="str">
        <f ca="1">IF(B141="","",IF(ISERROR(MATCH($J141,SorP!$B$1:$B$6230,0)),"",INDIRECT("'SorP'!$A$"&amp;MATCH($J141,SorP!$B$1:$B$6230,0))))</f>
        <v>AD-07</v>
      </c>
      <c r="U141" s="241"/>
      <c r="V141" s="275">
        <f>IF(C141="",NA(),MATCH($B141&amp;$C141,'Smelter Look-up'!$J:$J,0))</f>
        <v>142</v>
      </c>
      <c r="W141" s="276"/>
      <c r="X141" s="276">
        <f t="shared" ca="1" si="19"/>
        <v>0</v>
      </c>
      <c r="Y141" s="276"/>
      <c r="Z141" s="276"/>
      <c r="AB141" s="278" t="str">
        <f t="shared" si="20"/>
        <v>GoldL'Orfebre S.A.</v>
      </c>
    </row>
    <row r="142" spans="1:28" s="277" customFormat="1" ht="51">
      <c r="A142" s="216" t="s">
        <v>716</v>
      </c>
      <c r="B142" s="217" t="s">
        <v>1153</v>
      </c>
      <c r="C142" s="221" t="s">
        <v>58</v>
      </c>
      <c r="D142" s="283"/>
      <c r="E142" s="217" t="str">
        <f ca="1">IF(ISERROR($V142),"",OFFSET('Smelter Look-up'!$D$4,$V142-4,0)&amp;"")</f>
        <v>KOREA, REPUBLIC OF</v>
      </c>
      <c r="F142" s="217" t="str">
        <f ca="1">IF(ISERROR($V142),"",OFFSET('Smelter Look-up'!$E$4,$V142-4,0))</f>
        <v>CID001078</v>
      </c>
      <c r="G142" s="217" t="str">
        <f ca="1">IF(C142=$X$4,"Enter smelter details",IF(ISERROR($V142),"",OFFSET('Smelter Look-up'!$F$4,$V142-4,0)))</f>
        <v>RMI</v>
      </c>
      <c r="H142" s="218">
        <f ca="1">IF(ISERROR($V142),"",OFFSET('Smelter Look-up'!$G$4,$V142-4,0))</f>
        <v>0</v>
      </c>
      <c r="I142" s="219" t="str">
        <f ca="1">IF(ISERROR($V142),"",OFFSET('Smelter Look-up'!$H$4,$V142-4,0))</f>
        <v>Onsan-eup</v>
      </c>
      <c r="J142" s="219" t="str">
        <f ca="1">IF(ISERROR($V142),"",OFFSET('Smelter Look-up'!$I$4,$V142-4,0))</f>
        <v>Ulsan-gwangyeoksi</v>
      </c>
      <c r="K142" s="273"/>
      <c r="L142" s="273"/>
      <c r="M142" s="273"/>
      <c r="N142" s="273"/>
      <c r="O142" s="273"/>
      <c r="P142" s="220"/>
      <c r="Q142" s="348" t="s">
        <v>15740</v>
      </c>
      <c r="R142" s="217" t="str">
        <f ca="1">IF(ISERROR($V142),"",OFFSET('Smelter Look-up'!$C$4,$V142-4,0)&amp;"")</f>
        <v>LS-NIKKO Copper Inc.</v>
      </c>
      <c r="S142" s="225" t="str">
        <f t="shared" ca="1" si="18"/>
        <v>KR</v>
      </c>
      <c r="T142" s="225" t="str">
        <f ca="1">IF(B142="","",IF(ISERROR(MATCH($J142,SorP!$B$1:$B$6230,0)),"",INDIRECT("'SorP'!$A$"&amp;MATCH($J142,SorP!$B$1:$B$6230,0))))</f>
        <v>KR-31</v>
      </c>
      <c r="U142" s="241"/>
      <c r="V142" s="275">
        <f>IF(C142="",NA(),MATCH($B142&amp;$C142,'Smelter Look-up'!$J:$J,0))</f>
        <v>143</v>
      </c>
      <c r="W142" s="276"/>
      <c r="X142" s="276">
        <f t="shared" ca="1" si="19"/>
        <v>0</v>
      </c>
      <c r="Y142" s="276"/>
      <c r="Z142" s="276"/>
      <c r="AB142" s="278" t="str">
        <f t="shared" si="20"/>
        <v>GoldLS-NIKKO Copper Inc.</v>
      </c>
    </row>
    <row r="143" spans="1:28" s="277" customFormat="1" ht="38.25">
      <c r="A143" s="216" t="s">
        <v>2645</v>
      </c>
      <c r="B143" s="217" t="s">
        <v>1153</v>
      </c>
      <c r="C143" s="221" t="s">
        <v>14213</v>
      </c>
      <c r="D143" s="283"/>
      <c r="E143" s="217" t="str">
        <f ca="1">IF(ISERROR($V143),"",OFFSET('Smelter Look-up'!$D$4,$V143-4,0)&amp;"")</f>
        <v>KOREA, REPUBLIC OF</v>
      </c>
      <c r="F143" s="217" t="str">
        <f ca="1">IF(ISERROR($V143),"",OFFSET('Smelter Look-up'!$E$4,$V143-4,0))</f>
        <v>CID000689</v>
      </c>
      <c r="G143" s="217" t="str">
        <f ca="1">IF(C143=$X$4,"Enter smelter details",IF(ISERROR($V143),"",OFFSET('Smelter Look-up'!$F$4,$V143-4,0)))</f>
        <v>RMI</v>
      </c>
      <c r="H143" s="218">
        <f ca="1">IF(ISERROR($V143),"",OFFSET('Smelter Look-up'!$G$4,$V143-4,0))</f>
        <v>0</v>
      </c>
      <c r="I143" s="219" t="str">
        <f ca="1">IF(ISERROR($V143),"",OFFSET('Smelter Look-up'!$H$4,$V143-4,0))</f>
        <v>Seo-gu</v>
      </c>
      <c r="J143" s="219" t="str">
        <f ca="1">IF(ISERROR($V143),"",OFFSET('Smelter Look-up'!$I$4,$V143-4,0))</f>
        <v>Incheon-gwangyeoksi</v>
      </c>
      <c r="K143" s="273"/>
      <c r="L143" s="273"/>
      <c r="M143" s="273"/>
      <c r="N143" s="273"/>
      <c r="O143" s="273"/>
      <c r="P143" s="220"/>
      <c r="Q143" s="348" t="s">
        <v>15715</v>
      </c>
      <c r="R143" s="217" t="str">
        <f ca="1">IF(ISERROR($V143),"",OFFSET('Smelter Look-up'!$C$4,$V143-4,0)&amp;"")</f>
        <v>LT Metal Ltd.</v>
      </c>
      <c r="S143" s="225" t="str">
        <f t="shared" ca="1" si="18"/>
        <v>KR</v>
      </c>
      <c r="T143" s="225" t="str">
        <f ca="1">IF(B143="","",IF(ISERROR(MATCH($J143,SorP!$B$1:$B$6230,0)),"",INDIRECT("'SorP'!$A$"&amp;MATCH($J143,SorP!$B$1:$B$6230,0))))</f>
        <v>KR-28</v>
      </c>
      <c r="U143" s="241"/>
      <c r="V143" s="275">
        <f>IF(C143="",NA(),MATCH($B143&amp;$C143,'Smelter Look-up'!$J:$J,0))</f>
        <v>144</v>
      </c>
      <c r="W143" s="276"/>
      <c r="X143" s="276">
        <f t="shared" ca="1" si="19"/>
        <v>0</v>
      </c>
      <c r="Y143" s="276"/>
      <c r="Z143" s="276"/>
      <c r="AB143" s="278" t="str">
        <f t="shared" si="20"/>
        <v>GoldLT Metal Ltd.</v>
      </c>
    </row>
    <row r="144" spans="1:28" s="277" customFormat="1" ht="38.25">
      <c r="A144" s="216" t="s">
        <v>2656</v>
      </c>
      <c r="B144" s="217" t="s">
        <v>1153</v>
      </c>
      <c r="C144" s="221" t="s">
        <v>2655</v>
      </c>
      <c r="D144" s="283"/>
      <c r="E144" s="217" t="str">
        <f ca="1">IF(ISERROR($V144),"",OFFSET('Smelter Look-up'!$D$4,$V144-4,0)&amp;"")</f>
        <v>BRAZIL</v>
      </c>
      <c r="F144" s="217" t="str">
        <f ca="1">IF(ISERROR($V144),"",OFFSET('Smelter Look-up'!$E$4,$V144-4,0))</f>
        <v>CID002606</v>
      </c>
      <c r="G144" s="217" t="str">
        <f ca="1">IF(C144=$X$4,"Enter smelter details",IF(ISERROR($V144),"",OFFSET('Smelter Look-up'!$F$4,$V144-4,0)))</f>
        <v>RMI</v>
      </c>
      <c r="H144" s="218">
        <f ca="1">IF(ISERROR($V144),"",OFFSET('Smelter Look-up'!$G$4,$V144-4,0))</f>
        <v>0</v>
      </c>
      <c r="I144" s="219" t="str">
        <f ca="1">IF(ISERROR($V144),"",OFFSET('Smelter Look-up'!$H$4,$V144-4,0))</f>
        <v>Sao Paulo</v>
      </c>
      <c r="J144" s="219" t="str">
        <f ca="1">IF(ISERROR($V144),"",OFFSET('Smelter Look-up'!$I$4,$V144-4,0))</f>
        <v>São Paulo</v>
      </c>
      <c r="K144" s="273"/>
      <c r="L144" s="273"/>
      <c r="M144" s="273"/>
      <c r="N144" s="273"/>
      <c r="O144" s="273"/>
      <c r="P144" s="220"/>
      <c r="Q144" s="348" t="s">
        <v>15715</v>
      </c>
      <c r="R144" s="217" t="str">
        <f ca="1">IF(ISERROR($V144),"",OFFSET('Smelter Look-up'!$C$4,$V144-4,0)&amp;"")</f>
        <v>Marsam Metals</v>
      </c>
      <c r="S144" s="225" t="str">
        <f t="shared" ca="1" si="18"/>
        <v>BR</v>
      </c>
      <c r="T144" s="225" t="str">
        <f ca="1">IF(B144="","",IF(ISERROR(MATCH($J144,SorP!$B$1:$B$6230,0)),"",INDIRECT("'SorP'!$A$"&amp;MATCH($J144,SorP!$B$1:$B$6230,0))))</f>
        <v>BR-SP</v>
      </c>
      <c r="U144" s="241"/>
      <c r="V144" s="275">
        <f>IF(C144="",NA(),MATCH($B144&amp;$C144,'Smelter Look-up'!$J:$J,0))</f>
        <v>148</v>
      </c>
      <c r="W144" s="276"/>
      <c r="X144" s="276">
        <f t="shared" ca="1" si="19"/>
        <v>0</v>
      </c>
      <c r="Y144" s="276"/>
      <c r="Z144" s="276"/>
      <c r="AB144" s="278" t="str">
        <f t="shared" si="20"/>
        <v>GoldMarsam Metals</v>
      </c>
    </row>
    <row r="145" spans="1:28" s="277" customFormat="1" ht="25.5">
      <c r="A145" s="216" t="s">
        <v>719</v>
      </c>
      <c r="B145" s="217" t="s">
        <v>1153</v>
      </c>
      <c r="C145" s="221" t="s">
        <v>933</v>
      </c>
      <c r="D145" s="283"/>
      <c r="E145" s="217" t="str">
        <f ca="1">IF(ISERROR($V145),"",OFFSET('Smelter Look-up'!$D$4,$V145-4,0)&amp;"")</f>
        <v>UNITED STATES OF AMERICA</v>
      </c>
      <c r="F145" s="217" t="str">
        <f ca="1">IF(ISERROR($V145),"",OFFSET('Smelter Look-up'!$E$4,$V145-4,0))</f>
        <v>CID001113</v>
      </c>
      <c r="G145" s="217" t="str">
        <f ca="1">IF(C145=$X$4,"Enter smelter details",IF(ISERROR($V145),"",OFFSET('Smelter Look-up'!$F$4,$V145-4,0)))</f>
        <v>RMI</v>
      </c>
      <c r="H145" s="218">
        <f ca="1">IF(ISERROR($V145),"",OFFSET('Smelter Look-up'!$G$4,$V145-4,0))</f>
        <v>0</v>
      </c>
      <c r="I145" s="219" t="str">
        <f ca="1">IF(ISERROR($V145),"",OFFSET('Smelter Look-up'!$H$4,$V145-4,0))</f>
        <v>Buffalo</v>
      </c>
      <c r="J145" s="219" t="str">
        <f ca="1">IF(ISERROR($V145),"",OFFSET('Smelter Look-up'!$I$4,$V145-4,0))</f>
        <v>New York</v>
      </c>
      <c r="K145" s="273"/>
      <c r="L145" s="273"/>
      <c r="M145" s="273"/>
      <c r="N145" s="273"/>
      <c r="O145" s="273"/>
      <c r="P145" s="220"/>
      <c r="Q145" s="348" t="s">
        <v>15741</v>
      </c>
      <c r="R145" s="217" t="str">
        <f ca="1">IF(ISERROR($V145),"",OFFSET('Smelter Look-up'!$C$4,$V145-4,0)&amp;"")</f>
        <v>Materion</v>
      </c>
      <c r="S145" s="225" t="str">
        <f t="shared" ref="S145:S175" ca="1" si="21">IF(B145="","",IF(ISERROR(MATCH($E145,CL,0)),"Unknown",INDIRECT("'C'!$A$"&amp;MATCH($E145,CL,0)+1)))</f>
        <v>US</v>
      </c>
      <c r="T145" s="225" t="str">
        <f ca="1">IF(B145="","",IF(ISERROR(MATCH($J145,SorP!$B$1:$B$6230,0)),"",INDIRECT("'SorP'!$A$"&amp;MATCH($J145,SorP!$B$1:$B$6230,0))))</f>
        <v>US-NY</v>
      </c>
      <c r="U145" s="241"/>
      <c r="V145" s="275">
        <f>IF(C145="",NA(),MATCH($B145&amp;$C145,'Smelter Look-up'!$J:$J,0))</f>
        <v>149</v>
      </c>
      <c r="W145" s="276"/>
      <c r="X145" s="276">
        <f t="shared" ref="X145:X175" ca="1" si="22">IF(AND(C145="Smelter not listed",OR(LEN(D145)=0,LEN(E145)=0)),1,0)</f>
        <v>0</v>
      </c>
      <c r="Y145" s="276"/>
      <c r="Z145" s="276"/>
      <c r="AB145" s="278" t="str">
        <f t="shared" ref="AB145:AB175" si="23">B145&amp;C145</f>
        <v>GoldMaterion</v>
      </c>
    </row>
    <row r="146" spans="1:28" s="277" customFormat="1" ht="89.25">
      <c r="A146" s="216" t="s">
        <v>721</v>
      </c>
      <c r="B146" s="217" t="s">
        <v>1153</v>
      </c>
      <c r="C146" s="221" t="s">
        <v>2255</v>
      </c>
      <c r="D146" s="283"/>
      <c r="E146" s="217" t="str">
        <f ca="1">IF(ISERROR($V146),"",OFFSET('Smelter Look-up'!$D$4,$V146-4,0)&amp;"")</f>
        <v>CHINA</v>
      </c>
      <c r="F146" s="217" t="str">
        <f ca="1">IF(ISERROR($V146),"",OFFSET('Smelter Look-up'!$E$4,$V146-4,0))</f>
        <v>CID001149</v>
      </c>
      <c r="G146" s="217" t="str">
        <f ca="1">IF(C146=$X$4,"Enter smelter details",IF(ISERROR($V146),"",OFFSET('Smelter Look-up'!$F$4,$V146-4,0)))</f>
        <v>RMI</v>
      </c>
      <c r="H146" s="218">
        <f ca="1">IF(ISERROR($V146),"",OFFSET('Smelter Look-up'!$G$4,$V146-4,0))</f>
        <v>0</v>
      </c>
      <c r="I146" s="219" t="str">
        <f ca="1">IF(ISERROR($V146),"",OFFSET('Smelter Look-up'!$H$4,$V146-4,0))</f>
        <v>Kwai Chung</v>
      </c>
      <c r="J146" s="219" t="str">
        <f ca="1">IF(ISERROR($V146),"",OFFSET('Smelter Look-up'!$I$4,$V146-4,0))</f>
        <v>Hong Kong SAR</v>
      </c>
      <c r="K146" s="273"/>
      <c r="L146" s="273"/>
      <c r="M146" s="273"/>
      <c r="N146" s="273"/>
      <c r="O146" s="273"/>
      <c r="P146" s="220"/>
      <c r="Q146" s="348" t="s">
        <v>15742</v>
      </c>
      <c r="R146" s="217" t="str">
        <f ca="1">IF(ISERROR($V146),"",OFFSET('Smelter Look-up'!$C$4,$V146-4,0)&amp;"")</f>
        <v>Metalor Technologies (Hong Kong) Ltd.</v>
      </c>
      <c r="S146" s="225" t="str">
        <f t="shared" ca="1" si="21"/>
        <v>CN</v>
      </c>
      <c r="T146" s="225" t="str">
        <f ca="1">IF(B146="","",IF(ISERROR(MATCH($J146,SorP!$B$1:$B$6230,0)),"",INDIRECT("'SorP'!$A$"&amp;MATCH($J146,SorP!$B$1:$B$6230,0))))</f>
        <v>CN-HK</v>
      </c>
      <c r="U146" s="241"/>
      <c r="V146" s="275">
        <f>IF(C146="",NA(),MATCH($B146&amp;$C146,'Smelter Look-up'!$J:$J,0))</f>
        <v>155</v>
      </c>
      <c r="W146" s="276"/>
      <c r="X146" s="276">
        <f t="shared" ca="1" si="22"/>
        <v>0</v>
      </c>
      <c r="Y146" s="276"/>
      <c r="Z146" s="276"/>
      <c r="AB146" s="278" t="str">
        <f t="shared" si="23"/>
        <v>GoldMetalor Technologies (Hong Kong) Ltd.</v>
      </c>
    </row>
    <row r="147" spans="1:28" s="277" customFormat="1" ht="102">
      <c r="A147" s="216" t="s">
        <v>722</v>
      </c>
      <c r="B147" s="217" t="s">
        <v>1153</v>
      </c>
      <c r="C147" s="221" t="s">
        <v>2256</v>
      </c>
      <c r="D147" s="283"/>
      <c r="E147" s="217" t="str">
        <f ca="1">IF(ISERROR($V147),"",OFFSET('Smelter Look-up'!$D$4,$V147-4,0)&amp;"")</f>
        <v>SINGAPORE</v>
      </c>
      <c r="F147" s="217" t="str">
        <f ca="1">IF(ISERROR($V147),"",OFFSET('Smelter Look-up'!$E$4,$V147-4,0))</f>
        <v>CID001152</v>
      </c>
      <c r="G147" s="217" t="str">
        <f ca="1">IF(C147=$X$4,"Enter smelter details",IF(ISERROR($V147),"",OFFSET('Smelter Look-up'!$F$4,$V147-4,0)))</f>
        <v>RMI</v>
      </c>
      <c r="H147" s="218">
        <f ca="1">IF(ISERROR($V147),"",OFFSET('Smelter Look-up'!$G$4,$V147-4,0))</f>
        <v>0</v>
      </c>
      <c r="I147" s="219" t="str">
        <f ca="1">IF(ISERROR($V147),"",OFFSET('Smelter Look-up'!$H$4,$V147-4,0))</f>
        <v>Singapore</v>
      </c>
      <c r="J147" s="219" t="str">
        <f ca="1">IF(ISERROR($V147),"",OFFSET('Smelter Look-up'!$I$4,$V147-4,0))</f>
        <v>South West</v>
      </c>
      <c r="K147" s="273"/>
      <c r="L147" s="273"/>
      <c r="M147" s="273"/>
      <c r="N147" s="273"/>
      <c r="O147" s="273"/>
      <c r="P147" s="220"/>
      <c r="Q147" s="348" t="s">
        <v>15743</v>
      </c>
      <c r="R147" s="217" t="str">
        <f ca="1">IF(ISERROR($V147),"",OFFSET('Smelter Look-up'!$C$4,$V147-4,0)&amp;"")</f>
        <v>Metalor Technologies (Singapore) Pte., Ltd.</v>
      </c>
      <c r="S147" s="225" t="str">
        <f t="shared" ca="1" si="21"/>
        <v>SG</v>
      </c>
      <c r="T147" s="225" t="str">
        <f ca="1">IF(B147="","",IF(ISERROR(MATCH($J147,SorP!$B$1:$B$6230,0)),"",INDIRECT("'SorP'!$A$"&amp;MATCH($J147,SorP!$B$1:$B$6230,0))))</f>
        <v>SG-05</v>
      </c>
      <c r="U147" s="241"/>
      <c r="V147" s="275">
        <f>IF(C147="",NA(),MATCH($B147&amp;$C147,'Smelter Look-up'!$J:$J,0))</f>
        <v>156</v>
      </c>
      <c r="W147" s="276"/>
      <c r="X147" s="276">
        <f t="shared" ca="1" si="22"/>
        <v>0</v>
      </c>
      <c r="Y147" s="276"/>
      <c r="Z147" s="276"/>
      <c r="AB147" s="278" t="str">
        <f t="shared" si="23"/>
        <v>GoldMetalor Technologies (Singapore) Pte., Ltd.</v>
      </c>
    </row>
    <row r="148" spans="1:28" s="277" customFormat="1" ht="76.5">
      <c r="A148" s="216" t="s">
        <v>1650</v>
      </c>
      <c r="B148" s="217" t="s">
        <v>1153</v>
      </c>
      <c r="C148" s="221" t="s">
        <v>1649</v>
      </c>
      <c r="D148" s="283"/>
      <c r="E148" s="217" t="str">
        <f ca="1">IF(ISERROR($V148),"",OFFSET('Smelter Look-up'!$D$4,$V148-4,0)&amp;"")</f>
        <v>CHINA</v>
      </c>
      <c r="F148" s="217" t="str">
        <f ca="1">IF(ISERROR($V148),"",OFFSET('Smelter Look-up'!$E$4,$V148-4,0))</f>
        <v>CID001147</v>
      </c>
      <c r="G148" s="217" t="str">
        <f ca="1">IF(C148=$X$4,"Enter smelter details",IF(ISERROR($V148),"",OFFSET('Smelter Look-up'!$F$4,$V148-4,0)))</f>
        <v>RMI</v>
      </c>
      <c r="H148" s="218">
        <f ca="1">IF(ISERROR($V148),"",OFFSET('Smelter Look-up'!$G$4,$V148-4,0))</f>
        <v>0</v>
      </c>
      <c r="I148" s="219" t="str">
        <f ca="1">IF(ISERROR($V148),"",OFFSET('Smelter Look-up'!$H$4,$V148-4,0))</f>
        <v>Suzhou</v>
      </c>
      <c r="J148" s="219" t="str">
        <f ca="1">IF(ISERROR($V148),"",OFFSET('Smelter Look-up'!$I$4,$V148-4,0))</f>
        <v>Jiangsu Sheng</v>
      </c>
      <c r="K148" s="273"/>
      <c r="L148" s="273"/>
      <c r="M148" s="273"/>
      <c r="N148" s="273"/>
      <c r="O148" s="273"/>
      <c r="P148" s="220"/>
      <c r="Q148" s="348" t="s">
        <v>15744</v>
      </c>
      <c r="R148" s="217" t="str">
        <f ca="1">IF(ISERROR($V148),"",OFFSET('Smelter Look-up'!$C$4,$V148-4,0)&amp;"")</f>
        <v>Metalor Technologies (Suzhou) Ltd.</v>
      </c>
      <c r="S148" s="225" t="str">
        <f t="shared" ca="1" si="21"/>
        <v>CN</v>
      </c>
      <c r="T148" s="225" t="str">
        <f ca="1">IF(B148="","",IF(ISERROR(MATCH($J148,SorP!$B$1:$B$6230,0)),"",INDIRECT("'SorP'!$A$"&amp;MATCH($J148,SorP!$B$1:$B$6230,0))))</f>
        <v>CN-JS</v>
      </c>
      <c r="U148" s="241"/>
      <c r="V148" s="275">
        <f>IF(C148="",NA(),MATCH($B148&amp;$C148,'Smelter Look-up'!$J:$J,0))</f>
        <v>157</v>
      </c>
      <c r="W148" s="276"/>
      <c r="X148" s="276">
        <f t="shared" ca="1" si="22"/>
        <v>0</v>
      </c>
      <c r="Y148" s="276"/>
      <c r="Z148" s="276"/>
      <c r="AB148" s="278" t="str">
        <f t="shared" si="23"/>
        <v>GoldMetalor Technologies (Suzhou) Ltd.</v>
      </c>
    </row>
    <row r="149" spans="1:28" s="277" customFormat="1" ht="63.75">
      <c r="A149" s="216" t="s">
        <v>723</v>
      </c>
      <c r="B149" s="217" t="s">
        <v>1153</v>
      </c>
      <c r="C149" s="221" t="s">
        <v>2431</v>
      </c>
      <c r="D149" s="283"/>
      <c r="E149" s="217" t="str">
        <f ca="1">IF(ISERROR($V149),"",OFFSET('Smelter Look-up'!$D$4,$V149-4,0)&amp;"")</f>
        <v>SWITZERLAND</v>
      </c>
      <c r="F149" s="217" t="str">
        <f ca="1">IF(ISERROR($V149),"",OFFSET('Smelter Look-up'!$E$4,$V149-4,0))</f>
        <v>CID001153</v>
      </c>
      <c r="G149" s="217" t="str">
        <f ca="1">IF(C149=$X$4,"Enter smelter details",IF(ISERROR($V149),"",OFFSET('Smelter Look-up'!$F$4,$V149-4,0)))</f>
        <v>RMI</v>
      </c>
      <c r="H149" s="218">
        <f ca="1">IF(ISERROR($V149),"",OFFSET('Smelter Look-up'!$G$4,$V149-4,0))</f>
        <v>0</v>
      </c>
      <c r="I149" s="219" t="str">
        <f ca="1">IF(ISERROR($V149),"",OFFSET('Smelter Look-up'!$H$4,$V149-4,0))</f>
        <v>Marin</v>
      </c>
      <c r="J149" s="219" t="str">
        <f ca="1">IF(ISERROR($V149),"",OFFSET('Smelter Look-up'!$I$4,$V149-4,0))</f>
        <v>Neuchâtel</v>
      </c>
      <c r="K149" s="273"/>
      <c r="L149" s="273"/>
      <c r="M149" s="273"/>
      <c r="N149" s="273"/>
      <c r="O149" s="273"/>
      <c r="P149" s="220"/>
      <c r="Q149" s="348" t="s">
        <v>15745</v>
      </c>
      <c r="R149" s="217" t="str">
        <f ca="1">IF(ISERROR($V149),"",OFFSET('Smelter Look-up'!$C$4,$V149-4,0)&amp;"")</f>
        <v>Metalor Technologies S.A.</v>
      </c>
      <c r="S149" s="225" t="str">
        <f t="shared" ca="1" si="21"/>
        <v>CH</v>
      </c>
      <c r="T149" s="225" t="str">
        <f ca="1">IF(B149="","",IF(ISERROR(MATCH($J149,SorP!$B$1:$B$6230,0)),"",INDIRECT("'SorP'!$A$"&amp;MATCH($J149,SorP!$B$1:$B$6230,0))))</f>
        <v>CH-NE</v>
      </c>
      <c r="U149" s="241"/>
      <c r="V149" s="275">
        <f>IF(C149="",NA(),MATCH($B149&amp;$C149,'Smelter Look-up'!$J:$J,0))</f>
        <v>158</v>
      </c>
      <c r="W149" s="276"/>
      <c r="X149" s="276">
        <f t="shared" ca="1" si="22"/>
        <v>0</v>
      </c>
      <c r="Y149" s="276"/>
      <c r="Z149" s="276"/>
      <c r="AB149" s="278" t="str">
        <f t="shared" si="23"/>
        <v>GoldMetalor Technologies S.A.</v>
      </c>
    </row>
    <row r="150" spans="1:28" s="277" customFormat="1" ht="63.75">
      <c r="A150" s="216" t="s">
        <v>724</v>
      </c>
      <c r="B150" s="217" t="s">
        <v>1153</v>
      </c>
      <c r="C150" s="221" t="s">
        <v>1252</v>
      </c>
      <c r="D150" s="283"/>
      <c r="E150" s="217" t="str">
        <f ca="1">IF(ISERROR($V150),"",OFFSET('Smelter Look-up'!$D$4,$V150-4,0)&amp;"")</f>
        <v>UNITED STATES OF AMERICA</v>
      </c>
      <c r="F150" s="217" t="str">
        <f ca="1">IF(ISERROR($V150),"",OFFSET('Smelter Look-up'!$E$4,$V150-4,0))</f>
        <v>CID001157</v>
      </c>
      <c r="G150" s="217" t="str">
        <f ca="1">IF(C150=$X$4,"Enter smelter details",IF(ISERROR($V150),"",OFFSET('Smelter Look-up'!$F$4,$V150-4,0)))</f>
        <v>RMI</v>
      </c>
      <c r="H150" s="218">
        <f ca="1">IF(ISERROR($V150),"",OFFSET('Smelter Look-up'!$G$4,$V150-4,0))</f>
        <v>0</v>
      </c>
      <c r="I150" s="219" t="str">
        <f ca="1">IF(ISERROR($V150),"",OFFSET('Smelter Look-up'!$H$4,$V150-4,0))</f>
        <v>North Attleboro</v>
      </c>
      <c r="J150" s="219" t="str">
        <f ca="1">IF(ISERROR($V150),"",OFFSET('Smelter Look-up'!$I$4,$V150-4,0))</f>
        <v>Massachusetts</v>
      </c>
      <c r="K150" s="273"/>
      <c r="L150" s="273"/>
      <c r="M150" s="273"/>
      <c r="N150" s="273"/>
      <c r="O150" s="273"/>
      <c r="P150" s="220"/>
      <c r="Q150" s="348" t="s">
        <v>15746</v>
      </c>
      <c r="R150" s="217" t="str">
        <f ca="1">IF(ISERROR($V150),"",OFFSET('Smelter Look-up'!$C$4,$V150-4,0)&amp;"")</f>
        <v>Metalor USA Refining Corporation</v>
      </c>
      <c r="S150" s="225" t="str">
        <f t="shared" ca="1" si="21"/>
        <v>US</v>
      </c>
      <c r="T150" s="225" t="str">
        <f ca="1">IF(B150="","",IF(ISERROR(MATCH($J150,SorP!$B$1:$B$6230,0)),"",INDIRECT("'SorP'!$A$"&amp;MATCH($J150,SorP!$B$1:$B$6230,0))))</f>
        <v>US-MA</v>
      </c>
      <c r="U150" s="241"/>
      <c r="V150" s="275">
        <f>IF(C150="",NA(),MATCH($B150&amp;$C150,'Smelter Look-up'!$J:$J,0))</f>
        <v>159</v>
      </c>
      <c r="W150" s="276"/>
      <c r="X150" s="276">
        <f t="shared" ca="1" si="22"/>
        <v>0</v>
      </c>
      <c r="Y150" s="276"/>
      <c r="Z150" s="276"/>
      <c r="AB150" s="278" t="str">
        <f t="shared" si="23"/>
        <v>GoldMetalor USA Refining Corporation</v>
      </c>
    </row>
    <row r="151" spans="1:28" s="277" customFormat="1" ht="89.25">
      <c r="A151" s="216" t="s">
        <v>725</v>
      </c>
      <c r="B151" s="217" t="s">
        <v>1153</v>
      </c>
      <c r="C151" s="221" t="s">
        <v>12756</v>
      </c>
      <c r="D151" s="283"/>
      <c r="E151" s="217" t="str">
        <f ca="1">IF(ISERROR($V151),"",OFFSET('Smelter Look-up'!$D$4,$V151-4,0)&amp;"")</f>
        <v>MEXICO</v>
      </c>
      <c r="F151" s="217" t="str">
        <f ca="1">IF(ISERROR($V151),"",OFFSET('Smelter Look-up'!$E$4,$V151-4,0))</f>
        <v>CID001161</v>
      </c>
      <c r="G151" s="217" t="str">
        <f ca="1">IF(C151=$X$4,"Enter smelter details",IF(ISERROR($V151),"",OFFSET('Smelter Look-up'!$F$4,$V151-4,0)))</f>
        <v>RMI</v>
      </c>
      <c r="H151" s="218">
        <f ca="1">IF(ISERROR($V151),"",OFFSET('Smelter Look-up'!$G$4,$V151-4,0))</f>
        <v>0</v>
      </c>
      <c r="I151" s="219" t="str">
        <f ca="1">IF(ISERROR($V151),"",OFFSET('Smelter Look-up'!$H$4,$V151-4,0))</f>
        <v>Torreon</v>
      </c>
      <c r="J151" s="219" t="str">
        <f ca="1">IF(ISERROR($V151),"",OFFSET('Smelter Look-up'!$I$4,$V151-4,0))</f>
        <v>Coahuila de Zaragoza</v>
      </c>
      <c r="K151" s="273"/>
      <c r="L151" s="273"/>
      <c r="M151" s="273"/>
      <c r="N151" s="273"/>
      <c r="O151" s="273"/>
      <c r="P151" s="220"/>
      <c r="Q151" s="348" t="s">
        <v>15747</v>
      </c>
      <c r="R151" s="217" t="str">
        <f ca="1">IF(ISERROR($V151),"",OFFSET('Smelter Look-up'!$C$4,$V151-4,0)&amp;"")</f>
        <v>Metalurgica Met-Mex Penoles S.A. De C.V.</v>
      </c>
      <c r="S151" s="225" t="str">
        <f t="shared" ca="1" si="21"/>
        <v>MX</v>
      </c>
      <c r="T151" s="225" t="str">
        <f ca="1">IF(B151="","",IF(ISERROR(MATCH($J151,SorP!$B$1:$B$6230,0)),"",INDIRECT("'SorP'!$A$"&amp;MATCH($J151,SorP!$B$1:$B$6230,0))))</f>
        <v>MX-COA</v>
      </c>
      <c r="U151" s="241"/>
      <c r="V151" s="275">
        <f>IF(C151="",NA(),MATCH($B151&amp;$C151,'Smelter Look-up'!$J:$J,0))</f>
        <v>160</v>
      </c>
      <c r="W151" s="276"/>
      <c r="X151" s="276">
        <f t="shared" ca="1" si="22"/>
        <v>0</v>
      </c>
      <c r="Y151" s="276"/>
      <c r="Z151" s="276"/>
      <c r="AB151" s="278" t="str">
        <f t="shared" si="23"/>
        <v>GoldMetalurgica Met-Mex Penoles S.A. De C.V.</v>
      </c>
    </row>
    <row r="152" spans="1:28" s="277" customFormat="1" ht="76.5">
      <c r="A152" s="216" t="s">
        <v>726</v>
      </c>
      <c r="B152" s="217" t="s">
        <v>1153</v>
      </c>
      <c r="C152" s="221" t="s">
        <v>1187</v>
      </c>
      <c r="D152" s="283"/>
      <c r="E152" s="217" t="str">
        <f ca="1">IF(ISERROR($V152),"",OFFSET('Smelter Look-up'!$D$4,$V152-4,0)&amp;"")</f>
        <v>JAPAN</v>
      </c>
      <c r="F152" s="217" t="str">
        <f ca="1">IF(ISERROR($V152),"",OFFSET('Smelter Look-up'!$E$4,$V152-4,0))</f>
        <v>CID001188</v>
      </c>
      <c r="G152" s="217" t="str">
        <f ca="1">IF(C152=$X$4,"Enter smelter details",IF(ISERROR($V152),"",OFFSET('Smelter Look-up'!$F$4,$V152-4,0)))</f>
        <v>RMI</v>
      </c>
      <c r="H152" s="218">
        <f ca="1">IF(ISERROR($V152),"",OFFSET('Smelter Look-up'!$G$4,$V152-4,0))</f>
        <v>0</v>
      </c>
      <c r="I152" s="219" t="str">
        <f ca="1">IF(ISERROR($V152),"",OFFSET('Smelter Look-up'!$H$4,$V152-4,0))</f>
        <v>Naoshima</v>
      </c>
      <c r="J152" s="219" t="str">
        <f ca="1">IF(ISERROR($V152),"",OFFSET('Smelter Look-up'!$I$4,$V152-4,0))</f>
        <v>Kagawa</v>
      </c>
      <c r="K152" s="273"/>
      <c r="L152" s="273"/>
      <c r="M152" s="273"/>
      <c r="N152" s="273"/>
      <c r="O152" s="273"/>
      <c r="P152" s="220"/>
      <c r="Q152" s="348" t="s">
        <v>15748</v>
      </c>
      <c r="R152" s="217" t="str">
        <f ca="1">IF(ISERROR($V152),"",OFFSET('Smelter Look-up'!$C$4,$V152-4,0)&amp;"")</f>
        <v>Mitsubishi Materials Corporation</v>
      </c>
      <c r="S152" s="225" t="str">
        <f t="shared" ca="1" si="21"/>
        <v>JP</v>
      </c>
      <c r="T152" s="225" t="str">
        <f ca="1">IF(B152="","",IF(ISERROR(MATCH($J152,SorP!$B$1:$B$6230,0)),"",INDIRECT("'SorP'!$A$"&amp;MATCH($J152,SorP!$B$1:$B$6230,0))))</f>
        <v>JP-37</v>
      </c>
      <c r="U152" s="241"/>
      <c r="V152" s="275">
        <f>IF(C152="",NA(),MATCH($B152&amp;$C152,'Smelter Look-up'!$J:$J,0))</f>
        <v>164</v>
      </c>
      <c r="W152" s="276"/>
      <c r="X152" s="276">
        <f t="shared" ca="1" si="22"/>
        <v>0</v>
      </c>
      <c r="Y152" s="276"/>
      <c r="Z152" s="276"/>
      <c r="AB152" s="278" t="str">
        <f t="shared" si="23"/>
        <v>GoldMitsubishi Materials Corporation</v>
      </c>
    </row>
    <row r="153" spans="1:28" s="277" customFormat="1" ht="89.25">
      <c r="A153" s="216" t="s">
        <v>727</v>
      </c>
      <c r="B153" s="217" t="s">
        <v>1153</v>
      </c>
      <c r="C153" s="221" t="s">
        <v>1253</v>
      </c>
      <c r="D153" s="283"/>
      <c r="E153" s="217" t="str">
        <f ca="1">IF(ISERROR($V153),"",OFFSET('Smelter Look-up'!$D$4,$V153-4,0)&amp;"")</f>
        <v>JAPAN</v>
      </c>
      <c r="F153" s="217" t="str">
        <f ca="1">IF(ISERROR($V153),"",OFFSET('Smelter Look-up'!$E$4,$V153-4,0))</f>
        <v>CID001193</v>
      </c>
      <c r="G153" s="217" t="str">
        <f ca="1">IF(C153=$X$4,"Enter smelter details",IF(ISERROR($V153),"",OFFSET('Smelter Look-up'!$F$4,$V153-4,0)))</f>
        <v>RMI</v>
      </c>
      <c r="H153" s="218">
        <f ca="1">IF(ISERROR($V153),"",OFFSET('Smelter Look-up'!$G$4,$V153-4,0))</f>
        <v>0</v>
      </c>
      <c r="I153" s="219" t="str">
        <f ca="1">IF(ISERROR($V153),"",OFFSET('Smelter Look-up'!$H$4,$V153-4,0))</f>
        <v>Takehara</v>
      </c>
      <c r="J153" s="219" t="str">
        <f ca="1">IF(ISERROR($V153),"",OFFSET('Smelter Look-up'!$I$4,$V153-4,0))</f>
        <v>Hiroshima</v>
      </c>
      <c r="K153" s="273"/>
      <c r="L153" s="273"/>
      <c r="M153" s="273"/>
      <c r="N153" s="273"/>
      <c r="O153" s="273"/>
      <c r="P153" s="220"/>
      <c r="Q153" s="348" t="s">
        <v>15749</v>
      </c>
      <c r="R153" s="217" t="str">
        <f ca="1">IF(ISERROR($V153),"",OFFSET('Smelter Look-up'!$C$4,$V153-4,0)&amp;"")</f>
        <v>Mitsui Mining and Smelting Co., Ltd.</v>
      </c>
      <c r="S153" s="225" t="str">
        <f t="shared" ca="1" si="21"/>
        <v>JP</v>
      </c>
      <c r="T153" s="225" t="str">
        <f ca="1">IF(B153="","",IF(ISERROR(MATCH($J153,SorP!$B$1:$B$6230,0)),"",INDIRECT("'SorP'!$A$"&amp;MATCH($J153,SorP!$B$1:$B$6230,0))))</f>
        <v>JP-34</v>
      </c>
      <c r="U153" s="241"/>
      <c r="V153" s="275">
        <f>IF(C153="",NA(),MATCH($B153&amp;$C153,'Smelter Look-up'!$J:$J,0))</f>
        <v>166</v>
      </c>
      <c r="W153" s="276"/>
      <c r="X153" s="276">
        <f t="shared" ca="1" si="22"/>
        <v>0</v>
      </c>
      <c r="Y153" s="276"/>
      <c r="Z153" s="276"/>
      <c r="AB153" s="278" t="str">
        <f t="shared" si="23"/>
        <v>GoldMitsui Mining and Smelting Co., Ltd.</v>
      </c>
    </row>
    <row r="154" spans="1:28" s="277" customFormat="1" ht="76.5">
      <c r="A154" s="216" t="s">
        <v>1414</v>
      </c>
      <c r="B154" s="217" t="s">
        <v>1153</v>
      </c>
      <c r="C154" s="221" t="s">
        <v>2278</v>
      </c>
      <c r="D154" s="283"/>
      <c r="E154" s="217" t="str">
        <f ca="1">IF(ISERROR($V154),"",OFFSET('Smelter Look-up'!$D$4,$V154-4,0)&amp;"")</f>
        <v>INDIA</v>
      </c>
      <c r="F154" s="217" t="str">
        <f ca="1">IF(ISERROR($V154),"",OFFSET('Smelter Look-up'!$E$4,$V154-4,0))</f>
        <v>CID002509</v>
      </c>
      <c r="G154" s="217" t="str">
        <f ca="1">IF(C154=$X$4,"Enter smelter details",IF(ISERROR($V154),"",OFFSET('Smelter Look-up'!$F$4,$V154-4,0)))</f>
        <v>RMI</v>
      </c>
      <c r="H154" s="218">
        <f ca="1">IF(ISERROR($V154),"",OFFSET('Smelter Look-up'!$G$4,$V154-4,0))</f>
        <v>0</v>
      </c>
      <c r="I154" s="219" t="str">
        <f ca="1">IF(ISERROR($V154),"",OFFSET('Smelter Look-up'!$H$4,$V154-4,0))</f>
        <v>Mewat</v>
      </c>
      <c r="J154" s="219" t="str">
        <f ca="1">IF(ISERROR($V154),"",OFFSET('Smelter Look-up'!$I$4,$V154-4,0))</f>
        <v>Haryana</v>
      </c>
      <c r="K154" s="273"/>
      <c r="L154" s="273"/>
      <c r="M154" s="273"/>
      <c r="N154" s="273"/>
      <c r="O154" s="273"/>
      <c r="P154" s="220"/>
      <c r="Q154" s="348" t="s">
        <v>15715</v>
      </c>
      <c r="R154" s="217" t="str">
        <f ca="1">IF(ISERROR($V154),"",OFFSET('Smelter Look-up'!$C$4,$V154-4,0)&amp;"")</f>
        <v>MMTC-PAMP India Pvt., Ltd.</v>
      </c>
      <c r="S154" s="225" t="str">
        <f t="shared" ca="1" si="21"/>
        <v>IN</v>
      </c>
      <c r="T154" s="225" t="str">
        <f ca="1">IF(B154="","",IF(ISERROR(MATCH($J154,SorP!$B$1:$B$6230,0)),"",INDIRECT("'SorP'!$A$"&amp;MATCH($J154,SorP!$B$1:$B$6230,0))))</f>
        <v>IN-HR</v>
      </c>
      <c r="U154" s="241"/>
      <c r="V154" s="275">
        <f>IF(C154="",NA(),MATCH($B154&amp;$C154,'Smelter Look-up'!$J:$J,0))</f>
        <v>167</v>
      </c>
      <c r="W154" s="276"/>
      <c r="X154" s="276">
        <f t="shared" ca="1" si="22"/>
        <v>0</v>
      </c>
      <c r="Y154" s="276"/>
      <c r="Z154" s="276"/>
      <c r="AB154" s="278" t="str">
        <f t="shared" si="23"/>
        <v>GoldMMTC-PAMP India Pvt., Ltd.</v>
      </c>
    </row>
    <row r="155" spans="1:28" s="277" customFormat="1" ht="76.5">
      <c r="A155" s="216" t="s">
        <v>728</v>
      </c>
      <c r="B155" s="217" t="s">
        <v>1153</v>
      </c>
      <c r="C155" s="221" t="s">
        <v>934</v>
      </c>
      <c r="D155" s="283"/>
      <c r="E155" s="217" t="str">
        <f ca="1">IF(ISERROR($V155),"",OFFSET('Smelter Look-up'!$D$4,$V155-4,0)&amp;"")</f>
        <v>RUSSIAN FEDERATION</v>
      </c>
      <c r="F155" s="217" t="str">
        <f ca="1">IF(ISERROR($V155),"",OFFSET('Smelter Look-up'!$E$4,$V155-4,0))</f>
        <v>CID001204</v>
      </c>
      <c r="G155" s="217" t="str">
        <f ca="1">IF(C155=$X$4,"Enter smelter details",IF(ISERROR($V155),"",OFFSET('Smelter Look-up'!$F$4,$V155-4,0)))</f>
        <v>RMI</v>
      </c>
      <c r="H155" s="218">
        <f ca="1">IF(ISERROR($V155),"",OFFSET('Smelter Look-up'!$G$4,$V155-4,0))</f>
        <v>0</v>
      </c>
      <c r="I155" s="219" t="str">
        <f ca="1">IF(ISERROR($V155),"",OFFSET('Smelter Look-up'!$H$4,$V155-4,0))</f>
        <v>Obrucheva</v>
      </c>
      <c r="J155" s="219" t="str">
        <f ca="1">IF(ISERROR($V155),"",OFFSET('Smelter Look-up'!$I$4,$V155-4,0))</f>
        <v>Moskva</v>
      </c>
      <c r="K155" s="273"/>
      <c r="L155" s="273"/>
      <c r="M155" s="273"/>
      <c r="N155" s="273"/>
      <c r="O155" s="273"/>
      <c r="P155" s="220"/>
      <c r="Q155" s="348" t="s">
        <v>15750</v>
      </c>
      <c r="R155" s="217" t="str">
        <f ca="1">IF(ISERROR($V155),"",OFFSET('Smelter Look-up'!$C$4,$V155-4,0)&amp;"")</f>
        <v>Moscow Special Alloys Processing Plant</v>
      </c>
      <c r="S155" s="225" t="str">
        <f t="shared" ca="1" si="21"/>
        <v>RU</v>
      </c>
      <c r="T155" s="225" t="str">
        <f ca="1">IF(B155="","",IF(ISERROR(MATCH($J155,SorP!$B$1:$B$6230,0)),"",INDIRECT("'SorP'!$A$"&amp;MATCH($J155,SorP!$B$1:$B$6230,0))))</f>
        <v>RU-MOW</v>
      </c>
      <c r="U155" s="241"/>
      <c r="V155" s="275">
        <f>IF(C155="",NA(),MATCH($B155&amp;$C155,'Smelter Look-up'!$J:$J,0))</f>
        <v>170</v>
      </c>
      <c r="W155" s="276"/>
      <c r="X155" s="276">
        <f t="shared" ca="1" si="22"/>
        <v>0</v>
      </c>
      <c r="Y155" s="276"/>
      <c r="Z155" s="276"/>
      <c r="AB155" s="278" t="str">
        <f t="shared" si="23"/>
        <v>GoldMoscow Special Alloys Processing Plant</v>
      </c>
    </row>
    <row r="156" spans="1:28" s="277" customFormat="1" ht="76.5">
      <c r="A156" s="216" t="s">
        <v>729</v>
      </c>
      <c r="B156" s="217" t="s">
        <v>1153</v>
      </c>
      <c r="C156" s="221" t="s">
        <v>12758</v>
      </c>
      <c r="D156" s="283"/>
      <c r="E156" s="217" t="str">
        <f ca="1">IF(ISERROR($V156),"",OFFSET('Smelter Look-up'!$D$4,$V156-4,0)&amp;"")</f>
        <v>TURKEY</v>
      </c>
      <c r="F156" s="217" t="str">
        <f ca="1">IF(ISERROR($V156),"",OFFSET('Smelter Look-up'!$E$4,$V156-4,0))</f>
        <v>CID001220</v>
      </c>
      <c r="G156" s="217" t="str">
        <f ca="1">IF(C156=$X$4,"Enter smelter details",IF(ISERROR($V156),"",OFFSET('Smelter Look-up'!$F$4,$V156-4,0)))</f>
        <v>RMI</v>
      </c>
      <c r="H156" s="218">
        <f ca="1">IF(ISERROR($V156),"",OFFSET('Smelter Look-up'!$G$4,$V156-4,0))</f>
        <v>0</v>
      </c>
      <c r="I156" s="219" t="str">
        <f ca="1">IF(ISERROR($V156),"",OFFSET('Smelter Look-up'!$H$4,$V156-4,0))</f>
        <v>Bahçelievler</v>
      </c>
      <c r="J156" s="219" t="str">
        <f ca="1">IF(ISERROR($V156),"",OFFSET('Smelter Look-up'!$I$4,$V156-4,0))</f>
        <v>İstanbul</v>
      </c>
      <c r="K156" s="273"/>
      <c r="L156" s="273"/>
      <c r="M156" s="273"/>
      <c r="N156" s="273"/>
      <c r="O156" s="273"/>
      <c r="P156" s="220"/>
      <c r="Q156" s="348" t="s">
        <v>15708</v>
      </c>
      <c r="R156" s="217" t="str">
        <f ca="1">IF(ISERROR($V156),"",OFFSET('Smelter Look-up'!$C$4,$V156-4,0)&amp;"")</f>
        <v>Nadir Metal Rafineri San. Ve Tic. A.S.</v>
      </c>
      <c r="S156" s="225" t="str">
        <f t="shared" ca="1" si="21"/>
        <v>TR</v>
      </c>
      <c r="T156" s="225" t="str">
        <f ca="1">IF(B156="","",IF(ISERROR(MATCH($J156,SorP!$B$1:$B$6230,0)),"",INDIRECT("'SorP'!$A$"&amp;MATCH($J156,SorP!$B$1:$B$6230,0))))</f>
        <v>TR-34</v>
      </c>
      <c r="U156" s="241"/>
      <c r="V156" s="275">
        <f>IF(C156="",NA(),MATCH($B156&amp;$C156,'Smelter Look-up'!$J:$J,0))</f>
        <v>171</v>
      </c>
      <c r="W156" s="276"/>
      <c r="X156" s="276">
        <f t="shared" ca="1" si="22"/>
        <v>0</v>
      </c>
      <c r="Y156" s="276"/>
      <c r="Z156" s="276"/>
      <c r="AB156" s="278" t="str">
        <f t="shared" si="23"/>
        <v>GoldNadir Metal Rafineri San. Ve Tic. A.S.</v>
      </c>
    </row>
    <row r="157" spans="1:28" s="277" customFormat="1" ht="102">
      <c r="A157" s="216" t="s">
        <v>730</v>
      </c>
      <c r="B157" s="217" t="s">
        <v>1153</v>
      </c>
      <c r="C157" s="221" t="s">
        <v>1254</v>
      </c>
      <c r="D157" s="283"/>
      <c r="E157" s="217" t="str">
        <f ca="1">IF(ISERROR($V157),"",OFFSET('Smelter Look-up'!$D$4,$V157-4,0)&amp;"")</f>
        <v>UZBEKISTAN</v>
      </c>
      <c r="F157" s="217" t="str">
        <f ca="1">IF(ISERROR($V157),"",OFFSET('Smelter Look-up'!$E$4,$V157-4,0))</f>
        <v>CID001236</v>
      </c>
      <c r="G157" s="217" t="str">
        <f ca="1">IF(C157=$X$4,"Enter smelter details",IF(ISERROR($V157),"",OFFSET('Smelter Look-up'!$F$4,$V157-4,0)))</f>
        <v>RMI</v>
      </c>
      <c r="H157" s="218">
        <f ca="1">IF(ISERROR($V157),"",OFFSET('Smelter Look-up'!$G$4,$V157-4,0))</f>
        <v>0</v>
      </c>
      <c r="I157" s="219" t="str">
        <f ca="1">IF(ISERROR($V157),"",OFFSET('Smelter Look-up'!$H$4,$V157-4,0))</f>
        <v>Navoi</v>
      </c>
      <c r="J157" s="219" t="str">
        <f ca="1">IF(ISERROR($V157),"",OFFSET('Smelter Look-up'!$I$4,$V157-4,0))</f>
        <v>Navoiy</v>
      </c>
      <c r="K157" s="273"/>
      <c r="L157" s="273"/>
      <c r="M157" s="273"/>
      <c r="N157" s="273"/>
      <c r="O157" s="273"/>
      <c r="P157" s="220"/>
      <c r="Q157" s="348" t="s">
        <v>15751</v>
      </c>
      <c r="R157" s="217" t="str">
        <f ca="1">IF(ISERROR($V157),"",OFFSET('Smelter Look-up'!$C$4,$V157-4,0)&amp;"")</f>
        <v>Navoi Mining and Metallurgical Combinat</v>
      </c>
      <c r="S157" s="225" t="str">
        <f t="shared" ca="1" si="21"/>
        <v>UZ</v>
      </c>
      <c r="T157" s="225" t="str">
        <f ca="1">IF(B157="","",IF(ISERROR(MATCH($J157,SorP!$B$1:$B$6230,0)),"",INDIRECT("'SorP'!$A$"&amp;MATCH($J157,SorP!$B$1:$B$6230,0))))</f>
        <v>UZ-NW</v>
      </c>
      <c r="U157" s="241"/>
      <c r="V157" s="275">
        <f>IF(C157="",NA(),MATCH($B157&amp;$C157,'Smelter Look-up'!$J:$J,0))</f>
        <v>173</v>
      </c>
      <c r="W157" s="276"/>
      <c r="X157" s="276">
        <f t="shared" ca="1" si="22"/>
        <v>0</v>
      </c>
      <c r="Y157" s="276"/>
      <c r="Z157" s="276"/>
      <c r="AB157" s="278" t="str">
        <f t="shared" si="23"/>
        <v>GoldNavoi Mining and Metallurgical Combinat</v>
      </c>
    </row>
    <row r="158" spans="1:28" s="277" customFormat="1" ht="63.75">
      <c r="A158" s="216" t="s">
        <v>731</v>
      </c>
      <c r="B158" s="217" t="s">
        <v>1153</v>
      </c>
      <c r="C158" s="221" t="s">
        <v>2259</v>
      </c>
      <c r="D158" s="283"/>
      <c r="E158" s="217" t="str">
        <f ca="1">IF(ISERROR($V158),"",OFFSET('Smelter Look-up'!$D$4,$V158-4,0)&amp;"")</f>
        <v>JAPAN</v>
      </c>
      <c r="F158" s="217" t="str">
        <f ca="1">IF(ISERROR($V158),"",OFFSET('Smelter Look-up'!$E$4,$V158-4,0))</f>
        <v>CID001259</v>
      </c>
      <c r="G158" s="217" t="str">
        <f ca="1">IF(C158=$X$4,"Enter smelter details",IF(ISERROR($V158),"",OFFSET('Smelter Look-up'!$F$4,$V158-4,0)))</f>
        <v>RMI</v>
      </c>
      <c r="H158" s="218">
        <f ca="1">IF(ISERROR($V158),"",OFFSET('Smelter Look-up'!$G$4,$V158-4,0))</f>
        <v>0</v>
      </c>
      <c r="I158" s="219" t="str">
        <f ca="1">IF(ISERROR($V158),"",OFFSET('Smelter Look-up'!$H$4,$V158-4,0))</f>
        <v>Noda</v>
      </c>
      <c r="J158" s="219" t="str">
        <f ca="1">IF(ISERROR($V158),"",OFFSET('Smelter Look-up'!$I$4,$V158-4,0))</f>
        <v>Chiba</v>
      </c>
      <c r="K158" s="273"/>
      <c r="L158" s="273"/>
      <c r="M158" s="273"/>
      <c r="N158" s="273"/>
      <c r="O158" s="273"/>
      <c r="P158" s="220"/>
      <c r="Q158" s="348" t="s">
        <v>15752</v>
      </c>
      <c r="R158" s="217" t="str">
        <f ca="1">IF(ISERROR($V158),"",OFFSET('Smelter Look-up'!$C$4,$V158-4,0)&amp;"")</f>
        <v>Nihon Material Co., Ltd.</v>
      </c>
      <c r="S158" s="225" t="str">
        <f t="shared" ca="1" si="21"/>
        <v>JP</v>
      </c>
      <c r="T158" s="225" t="str">
        <f ca="1">IF(B158="","",IF(ISERROR(MATCH($J158,SorP!$B$1:$B$6230,0)),"",INDIRECT("'SorP'!$A$"&amp;MATCH($J158,SorP!$B$1:$B$6230,0))))</f>
        <v>JP-12</v>
      </c>
      <c r="U158" s="241"/>
      <c r="V158" s="275">
        <f>IF(C158="",NA(),MATCH($B158&amp;$C158,'Smelter Look-up'!$J:$J,0))</f>
        <v>175</v>
      </c>
      <c r="W158" s="276"/>
      <c r="X158" s="276">
        <f t="shared" ca="1" si="22"/>
        <v>0</v>
      </c>
      <c r="Y158" s="276"/>
      <c r="Z158" s="276"/>
      <c r="AB158" s="278" t="str">
        <f t="shared" si="23"/>
        <v>GoldNihon Material Co., Ltd.</v>
      </c>
    </row>
    <row r="159" spans="1:28" s="277" customFormat="1" ht="127.5">
      <c r="A159" s="216" t="s">
        <v>2316</v>
      </c>
      <c r="B159" s="217" t="s">
        <v>1153</v>
      </c>
      <c r="C159" s="221" t="s">
        <v>12762</v>
      </c>
      <c r="D159" s="283"/>
      <c r="E159" s="217" t="str">
        <f ca="1">IF(ISERROR($V159),"",OFFSET('Smelter Look-up'!$D$4,$V159-4,0)&amp;"")</f>
        <v>AUSTRIA</v>
      </c>
      <c r="F159" s="217" t="str">
        <f ca="1">IF(ISERROR($V159),"",OFFSET('Smelter Look-up'!$E$4,$V159-4,0))</f>
        <v>CID002779</v>
      </c>
      <c r="G159" s="217" t="str">
        <f ca="1">IF(C159=$X$4,"Enter smelter details",IF(ISERROR($V159),"",OFFSET('Smelter Look-up'!$F$4,$V159-4,0)))</f>
        <v>RMI</v>
      </c>
      <c r="H159" s="218">
        <f ca="1">IF(ISERROR($V159),"",OFFSET('Smelter Look-up'!$G$4,$V159-4,0))</f>
        <v>0</v>
      </c>
      <c r="I159" s="219" t="str">
        <f ca="1">IF(ISERROR($V159),"",OFFSET('Smelter Look-up'!$H$4,$V159-4,0))</f>
        <v>Vienna</v>
      </c>
      <c r="J159" s="219" t="str">
        <f ca="1">IF(ISERROR($V159),"",OFFSET('Smelter Look-up'!$I$4,$V159-4,0))</f>
        <v>Wien</v>
      </c>
      <c r="K159" s="273"/>
      <c r="L159" s="273"/>
      <c r="M159" s="273"/>
      <c r="N159" s="273"/>
      <c r="O159" s="273"/>
      <c r="P159" s="220"/>
      <c r="Q159" s="348" t="s">
        <v>15753</v>
      </c>
      <c r="R159" s="217" t="str">
        <f ca="1">IF(ISERROR($V159),"",OFFSET('Smelter Look-up'!$C$4,$V159-4,0)&amp;"")</f>
        <v>Ogussa Osterreichische Gold- und Silber-Scheideanstalt GmbH</v>
      </c>
      <c r="S159" s="225" t="str">
        <f t="shared" ca="1" si="21"/>
        <v>AT</v>
      </c>
      <c r="T159" s="225" t="str">
        <f ca="1">IF(B159="","",IF(ISERROR(MATCH($J159,SorP!$B$1:$B$6230,0)),"",INDIRECT("'SorP'!$A$"&amp;MATCH($J159,SorP!$B$1:$B$6230,0))))</f>
        <v>AT-9</v>
      </c>
      <c r="U159" s="241"/>
      <c r="V159" s="275">
        <f>IF(C159="",NA(),MATCH($B159&amp;$C159,'Smelter Look-up'!$J:$J,0))</f>
        <v>178</v>
      </c>
      <c r="W159" s="276"/>
      <c r="X159" s="276">
        <f t="shared" ca="1" si="22"/>
        <v>0</v>
      </c>
      <c r="Y159" s="276"/>
      <c r="Z159" s="276"/>
      <c r="AB159" s="278" t="str">
        <f t="shared" si="23"/>
        <v>GoldOgussa Osterreichische Gold- und Silber-Scheideanstalt GmbH</v>
      </c>
    </row>
    <row r="160" spans="1:28" s="277" customFormat="1" ht="89.25">
      <c r="A160" s="216" t="s">
        <v>732</v>
      </c>
      <c r="B160" s="217" t="s">
        <v>1153</v>
      </c>
      <c r="C160" s="221" t="s">
        <v>2260</v>
      </c>
      <c r="D160" s="283"/>
      <c r="E160" s="217" t="str">
        <f ca="1">IF(ISERROR($V160),"",OFFSET('Smelter Look-up'!$D$4,$V160-4,0)&amp;"")</f>
        <v>JAPAN</v>
      </c>
      <c r="F160" s="217" t="str">
        <f ca="1">IF(ISERROR($V160),"",OFFSET('Smelter Look-up'!$E$4,$V160-4,0))</f>
        <v>CID001325</v>
      </c>
      <c r="G160" s="217" t="str">
        <f ca="1">IF(C160=$X$4,"Enter smelter details",IF(ISERROR($V160),"",OFFSET('Smelter Look-up'!$F$4,$V160-4,0)))</f>
        <v>RMI</v>
      </c>
      <c r="H160" s="218">
        <f ca="1">IF(ISERROR($V160),"",OFFSET('Smelter Look-up'!$G$4,$V160-4,0))</f>
        <v>0</v>
      </c>
      <c r="I160" s="219" t="str">
        <f ca="1">IF(ISERROR($V160),"",OFFSET('Smelter Look-up'!$H$4,$V160-4,0))</f>
        <v>Nara-shi</v>
      </c>
      <c r="J160" s="219" t="str">
        <f ca="1">IF(ISERROR($V160),"",OFFSET('Smelter Look-up'!$I$4,$V160-4,0))</f>
        <v>Nara</v>
      </c>
      <c r="K160" s="273"/>
      <c r="L160" s="273"/>
      <c r="M160" s="273"/>
      <c r="N160" s="273"/>
      <c r="O160" s="273"/>
      <c r="P160" s="220"/>
      <c r="Q160" s="348" t="s">
        <v>15754</v>
      </c>
      <c r="R160" s="217" t="str">
        <f ca="1">IF(ISERROR($V160),"",OFFSET('Smelter Look-up'!$C$4,$V160-4,0)&amp;"")</f>
        <v>Ohura Precious Metal Industry Co., Ltd.</v>
      </c>
      <c r="S160" s="225" t="str">
        <f t="shared" ca="1" si="21"/>
        <v>JP</v>
      </c>
      <c r="T160" s="225" t="str">
        <f ca="1">IF(B160="","",IF(ISERROR(MATCH($J160,SorP!$B$1:$B$6230,0)),"",INDIRECT("'SorP'!$A$"&amp;MATCH($J160,SorP!$B$1:$B$6230,0))))</f>
        <v>JP-29</v>
      </c>
      <c r="U160" s="241"/>
      <c r="V160" s="275">
        <f>IF(C160="",NA(),MATCH($B160&amp;$C160,'Smelter Look-up'!$J:$J,0))</f>
        <v>180</v>
      </c>
      <c r="W160" s="276"/>
      <c r="X160" s="276">
        <f t="shared" ca="1" si="22"/>
        <v>0</v>
      </c>
      <c r="Y160" s="276"/>
      <c r="Z160" s="276"/>
      <c r="AB160" s="278" t="str">
        <f t="shared" si="23"/>
        <v>GoldOhura Precious Metal Industry Co., Ltd.</v>
      </c>
    </row>
    <row r="161" spans="1:28" s="277" customFormat="1" ht="153">
      <c r="A161" s="216" t="s">
        <v>733</v>
      </c>
      <c r="B161" s="217" t="s">
        <v>1153</v>
      </c>
      <c r="C161" s="221" t="s">
        <v>2369</v>
      </c>
      <c r="D161" s="283"/>
      <c r="E161" s="217" t="str">
        <f ca="1">IF(ISERROR($V161),"",OFFSET('Smelter Look-up'!$D$4,$V161-4,0)&amp;"")</f>
        <v>RUSSIAN FEDERATION</v>
      </c>
      <c r="F161" s="217" t="str">
        <f ca="1">IF(ISERROR($V161),"",OFFSET('Smelter Look-up'!$E$4,$V161-4,0))</f>
        <v>CID001326</v>
      </c>
      <c r="G161" s="217" t="str">
        <f ca="1">IF(C161=$X$4,"Enter smelter details",IF(ISERROR($V161),"",OFFSET('Smelter Look-up'!$F$4,$V161-4,0)))</f>
        <v>RMI</v>
      </c>
      <c r="H161" s="218">
        <f ca="1">IF(ISERROR($V161),"",OFFSET('Smelter Look-up'!$G$4,$V161-4,0))</f>
        <v>0</v>
      </c>
      <c r="I161" s="219" t="str">
        <f ca="1">IF(ISERROR($V161),"",OFFSET('Smelter Look-up'!$H$4,$V161-4,0))</f>
        <v>Krasnoyarsk</v>
      </c>
      <c r="J161" s="219" t="str">
        <f ca="1">IF(ISERROR($V161),"",OFFSET('Smelter Look-up'!$I$4,$V161-4,0))</f>
        <v>Krasnoyarskiy kray</v>
      </c>
      <c r="K161" s="273"/>
      <c r="L161" s="273"/>
      <c r="M161" s="273"/>
      <c r="N161" s="273"/>
      <c r="O161" s="273"/>
      <c r="P161" s="220"/>
      <c r="Q161" s="348" t="s">
        <v>15737</v>
      </c>
      <c r="R161" s="217" t="str">
        <f ca="1">IF(ISERROR($V161),"",OFFSET('Smelter Look-up'!$C$4,$V161-4,0)&amp;"")</f>
        <v>OJSC "The Gulidov Krasnoyarsk Non-Ferrous Metals Plant" (OJSC Krastsvetmet)</v>
      </c>
      <c r="S161" s="225" t="str">
        <f t="shared" ca="1" si="21"/>
        <v>RU</v>
      </c>
      <c r="T161" s="225" t="str">
        <f ca="1">IF(B161="","",IF(ISERROR(MATCH($J161,SorP!$B$1:$B$6230,0)),"",INDIRECT("'SorP'!$A$"&amp;MATCH($J161,SorP!$B$1:$B$6230,0))))</f>
        <v>RU-KYA</v>
      </c>
      <c r="U161" s="241"/>
      <c r="V161" s="275">
        <f>IF(C161="",NA(),MATCH($B161&amp;$C161,'Smelter Look-up'!$J:$J,0))</f>
        <v>181</v>
      </c>
      <c r="W161" s="276"/>
      <c r="X161" s="276">
        <f t="shared" ca="1" si="22"/>
        <v>0</v>
      </c>
      <c r="Y161" s="276"/>
      <c r="Z161" s="276"/>
      <c r="AB161" s="278" t="str">
        <f t="shared" si="23"/>
        <v>GoldOJSC "The Gulidov Krasnoyarsk Non-Ferrous Metals Plant" (OJSC Krastsvetmet)</v>
      </c>
    </row>
    <row r="162" spans="1:28" s="277" customFormat="1" ht="63.75">
      <c r="A162" s="216" t="s">
        <v>690</v>
      </c>
      <c r="B162" s="217" t="s">
        <v>1153</v>
      </c>
      <c r="C162" s="221" t="s">
        <v>2308</v>
      </c>
      <c r="D162" s="283"/>
      <c r="E162" s="217" t="str">
        <f ca="1">IF(ISERROR($V162),"",OFFSET('Smelter Look-up'!$D$4,$V162-4,0)&amp;"")</f>
        <v>RUSSIAN FEDERATION</v>
      </c>
      <c r="F162" s="217" t="str">
        <f ca="1">IF(ISERROR($V162),"",OFFSET('Smelter Look-up'!$E$4,$V162-4,0))</f>
        <v>CID000493</v>
      </c>
      <c r="G162" s="217" t="str">
        <f ca="1">IF(C162=$X$4,"Enter smelter details",IF(ISERROR($V162),"",OFFSET('Smelter Look-up'!$F$4,$V162-4,0)))</f>
        <v>RMI</v>
      </c>
      <c r="H162" s="218">
        <f ca="1">IF(ISERROR($V162),"",OFFSET('Smelter Look-up'!$G$4,$V162-4,0))</f>
        <v>0</v>
      </c>
      <c r="I162" s="219" t="str">
        <f ca="1">IF(ISERROR($V162),"",OFFSET('Smelter Look-up'!$H$4,$V162-4,0))</f>
        <v>Novosibirsk</v>
      </c>
      <c r="J162" s="219" t="str">
        <f ca="1">IF(ISERROR($V162),"",OFFSET('Smelter Look-up'!$I$4,$V162-4,0))</f>
        <v>Novosibirskaya oblast'</v>
      </c>
      <c r="K162" s="273"/>
      <c r="L162" s="273"/>
      <c r="M162" s="273"/>
      <c r="N162" s="273"/>
      <c r="O162" s="273"/>
      <c r="P162" s="220"/>
      <c r="Q162" s="348" t="s">
        <v>15755</v>
      </c>
      <c r="R162" s="217" t="str">
        <f ca="1">IF(ISERROR($V162),"",OFFSET('Smelter Look-up'!$C$4,$V162-4,0)&amp;"")</f>
        <v>OJSC Novosibirsk Refinery</v>
      </c>
      <c r="S162" s="225" t="str">
        <f t="shared" ca="1" si="21"/>
        <v>RU</v>
      </c>
      <c r="T162" s="225" t="str">
        <f ca="1">IF(B162="","",IF(ISERROR(MATCH($J162,SorP!$B$1:$B$6230,0)),"",INDIRECT("'SorP'!$A$"&amp;MATCH($J162,SorP!$B$1:$B$6230,0))))</f>
        <v>RU-NVS</v>
      </c>
      <c r="U162" s="241"/>
      <c r="V162" s="275">
        <f>IF(C162="",NA(),MATCH($B162&amp;$C162,'Smelter Look-up'!$J:$J,0))</f>
        <v>183</v>
      </c>
      <c r="W162" s="276"/>
      <c r="X162" s="276">
        <f t="shared" ca="1" si="22"/>
        <v>0</v>
      </c>
      <c r="Y162" s="276"/>
      <c r="Z162" s="276"/>
      <c r="AB162" s="278" t="str">
        <f t="shared" si="23"/>
        <v>GoldOJSC Novosibirsk Refinery</v>
      </c>
    </row>
    <row r="163" spans="1:28" s="277" customFormat="1" ht="25.5">
      <c r="A163" s="216" t="s">
        <v>734</v>
      </c>
      <c r="B163" s="217" t="s">
        <v>1153</v>
      </c>
      <c r="C163" s="221" t="s">
        <v>2439</v>
      </c>
      <c r="D163" s="283"/>
      <c r="E163" s="217" t="str">
        <f ca="1">IF(ISERROR($V163),"",OFFSET('Smelter Look-up'!$D$4,$V163-4,0)&amp;"")</f>
        <v>SWITZERLAND</v>
      </c>
      <c r="F163" s="217" t="str">
        <f ca="1">IF(ISERROR($V163),"",OFFSET('Smelter Look-up'!$E$4,$V163-4,0))</f>
        <v>CID001352</v>
      </c>
      <c r="G163" s="217" t="str">
        <f ca="1">IF(C163=$X$4,"Enter smelter details",IF(ISERROR($V163),"",OFFSET('Smelter Look-up'!$F$4,$V163-4,0)))</f>
        <v>RMI</v>
      </c>
      <c r="H163" s="218">
        <f ca="1">IF(ISERROR($V163),"",OFFSET('Smelter Look-up'!$G$4,$V163-4,0))</f>
        <v>0</v>
      </c>
      <c r="I163" s="219" t="str">
        <f ca="1">IF(ISERROR($V163),"",OFFSET('Smelter Look-up'!$H$4,$V163-4,0))</f>
        <v>Castel San Pietro</v>
      </c>
      <c r="J163" s="219" t="str">
        <f ca="1">IF(ISERROR($V163),"",OFFSET('Smelter Look-up'!$I$4,$V163-4,0))</f>
        <v>Ticino</v>
      </c>
      <c r="K163" s="273"/>
      <c r="L163" s="273"/>
      <c r="M163" s="273"/>
      <c r="N163" s="273"/>
      <c r="O163" s="273"/>
      <c r="P163" s="220"/>
      <c r="Q163" s="348" t="s">
        <v>15756</v>
      </c>
      <c r="R163" s="217" t="str">
        <f ca="1">IF(ISERROR($V163),"",OFFSET('Smelter Look-up'!$C$4,$V163-4,0)&amp;"")</f>
        <v>PAMP S.A.</v>
      </c>
      <c r="S163" s="225" t="str">
        <f t="shared" ca="1" si="21"/>
        <v>CH</v>
      </c>
      <c r="T163" s="225" t="str">
        <f ca="1">IF(B163="","",IF(ISERROR(MATCH($J163,SorP!$B$1:$B$6230,0)),"",INDIRECT("'SorP'!$A$"&amp;MATCH($J163,SorP!$B$1:$B$6230,0))))</f>
        <v>CH-TI</v>
      </c>
      <c r="U163" s="241"/>
      <c r="V163" s="275">
        <f>IF(C163="",NA(),MATCH($B163&amp;$C163,'Smelter Look-up'!$J:$J,0))</f>
        <v>184</v>
      </c>
      <c r="W163" s="276"/>
      <c r="X163" s="276">
        <f t="shared" ca="1" si="22"/>
        <v>0</v>
      </c>
      <c r="Y163" s="276"/>
      <c r="Z163" s="276"/>
      <c r="AB163" s="278" t="str">
        <f t="shared" si="23"/>
        <v>GoldPAMP S.A.</v>
      </c>
    </row>
    <row r="164" spans="1:28" s="277" customFormat="1" ht="89.25">
      <c r="A164" s="216" t="s">
        <v>2662</v>
      </c>
      <c r="B164" s="217" t="s">
        <v>1153</v>
      </c>
      <c r="C164" s="221" t="s">
        <v>2661</v>
      </c>
      <c r="D164" s="283"/>
      <c r="E164" s="217" t="str">
        <f ca="1">IF(ISERROR($V164),"",OFFSET('Smelter Look-up'!$D$4,$V164-4,0)&amp;"")</f>
        <v>CHILE</v>
      </c>
      <c r="F164" s="217" t="str">
        <f ca="1">IF(ISERROR($V164),"",OFFSET('Smelter Look-up'!$E$4,$V164-4,0))</f>
        <v>CID002919</v>
      </c>
      <c r="G164" s="217" t="str">
        <f ca="1">IF(C164=$X$4,"Enter smelter details",IF(ISERROR($V164),"",OFFSET('Smelter Look-up'!$F$4,$V164-4,0)))</f>
        <v>RMI</v>
      </c>
      <c r="H164" s="218">
        <f ca="1">IF(ISERROR($V164),"",OFFSET('Smelter Look-up'!$G$4,$V164-4,0))</f>
        <v>0</v>
      </c>
      <c r="I164" s="219" t="str">
        <f ca="1">IF(ISERROR($V164),"",OFFSET('Smelter Look-up'!$H$4,$V164-4,0))</f>
        <v>Mejillones</v>
      </c>
      <c r="J164" s="219" t="str">
        <f ca="1">IF(ISERROR($V164),"",OFFSET('Smelter Look-up'!$I$4,$V164-4,0))</f>
        <v>Antofagasta</v>
      </c>
      <c r="K164" s="273"/>
      <c r="L164" s="273"/>
      <c r="M164" s="273"/>
      <c r="N164" s="273"/>
      <c r="O164" s="273"/>
      <c r="P164" s="220"/>
      <c r="Q164" s="348" t="s">
        <v>15715</v>
      </c>
      <c r="R164" s="217" t="str">
        <f ca="1">IF(ISERROR($V164),"",OFFSET('Smelter Look-up'!$C$4,$V164-4,0)&amp;"")</f>
        <v>Planta Recuperadora de Metales SpA</v>
      </c>
      <c r="S164" s="225" t="str">
        <f t="shared" ca="1" si="21"/>
        <v>CL</v>
      </c>
      <c r="T164" s="225" t="str">
        <f ca="1">IF(B164="","",IF(ISERROR(MATCH($J164,SorP!$B$1:$B$6230,0)),"",INDIRECT("'SorP'!$A$"&amp;MATCH($J164,SorP!$B$1:$B$6230,0))))</f>
        <v>CL-AN</v>
      </c>
      <c r="U164" s="241"/>
      <c r="V164" s="275">
        <f>IF(C164="",NA(),MATCH($B164&amp;$C164,'Smelter Look-up'!$J:$J,0))</f>
        <v>190</v>
      </c>
      <c r="W164" s="276"/>
      <c r="X164" s="276">
        <f t="shared" ca="1" si="22"/>
        <v>0</v>
      </c>
      <c r="Y164" s="276"/>
      <c r="Z164" s="276"/>
      <c r="AB164" s="278" t="str">
        <f t="shared" si="23"/>
        <v>GoldPlanta Recuperadora de Metales SpA</v>
      </c>
    </row>
    <row r="165" spans="1:28" s="277" customFormat="1" ht="76.5">
      <c r="A165" s="216" t="s">
        <v>736</v>
      </c>
      <c r="B165" s="217" t="s">
        <v>1153</v>
      </c>
      <c r="C165" s="221" t="s">
        <v>935</v>
      </c>
      <c r="D165" s="283"/>
      <c r="E165" s="217" t="str">
        <f ca="1">IF(ISERROR($V165),"",OFFSET('Smelter Look-up'!$D$4,$V165-4,0)&amp;"")</f>
        <v>RUSSIAN FEDERATION</v>
      </c>
      <c r="F165" s="217" t="str">
        <f ca="1">IF(ISERROR($V165),"",OFFSET('Smelter Look-up'!$E$4,$V165-4,0))</f>
        <v>CID001386</v>
      </c>
      <c r="G165" s="217" t="str">
        <f ca="1">IF(C165=$X$4,"Enter smelter details",IF(ISERROR($V165),"",OFFSET('Smelter Look-up'!$F$4,$V165-4,0)))</f>
        <v>RMI</v>
      </c>
      <c r="H165" s="218">
        <f ca="1">IF(ISERROR($V165),"",OFFSET('Smelter Look-up'!$G$4,$V165-4,0))</f>
        <v>0</v>
      </c>
      <c r="I165" s="219" t="str">
        <f ca="1">IF(ISERROR($V165),"",OFFSET('Smelter Look-up'!$H$4,$V165-4,0))</f>
        <v>Kasimov</v>
      </c>
      <c r="J165" s="219" t="str">
        <f ca="1">IF(ISERROR($V165),"",OFFSET('Smelter Look-up'!$I$4,$V165-4,0))</f>
        <v>Ryazanskaya oblast'</v>
      </c>
      <c r="K165" s="273"/>
      <c r="L165" s="273"/>
      <c r="M165" s="273"/>
      <c r="N165" s="273"/>
      <c r="O165" s="273"/>
      <c r="P165" s="220"/>
      <c r="Q165" s="348" t="s">
        <v>15738</v>
      </c>
      <c r="R165" s="217" t="str">
        <f ca="1">IF(ISERROR($V165),"",OFFSET('Smelter Look-up'!$C$4,$V165-4,0)&amp;"")</f>
        <v>Prioksky Plant of Non-Ferrous Metals</v>
      </c>
      <c r="S165" s="225" t="str">
        <f t="shared" ca="1" si="21"/>
        <v>RU</v>
      </c>
      <c r="T165" s="225" t="str">
        <f ca="1">IF(B165="","",IF(ISERROR(MATCH($J165,SorP!$B$1:$B$6230,0)),"",INDIRECT("'SorP'!$A$"&amp;MATCH($J165,SorP!$B$1:$B$6230,0))))</f>
        <v>RU-RYA</v>
      </c>
      <c r="U165" s="241"/>
      <c r="V165" s="275">
        <f>IF(C165="",NA(),MATCH($B165&amp;$C165,'Smelter Look-up'!$J:$J,0))</f>
        <v>191</v>
      </c>
      <c r="W165" s="276"/>
      <c r="X165" s="276">
        <f t="shared" ca="1" si="22"/>
        <v>0</v>
      </c>
      <c r="Y165" s="276"/>
      <c r="Z165" s="276"/>
      <c r="AB165" s="278" t="str">
        <f t="shared" si="23"/>
        <v>GoldPrioksky Plant of Non-Ferrous Metals</v>
      </c>
    </row>
    <row r="166" spans="1:28" s="277" customFormat="1" ht="76.5">
      <c r="A166" s="216" t="s">
        <v>737</v>
      </c>
      <c r="B166" s="217" t="s">
        <v>1153</v>
      </c>
      <c r="C166" s="221" t="s">
        <v>1255</v>
      </c>
      <c r="D166" s="283"/>
      <c r="E166" s="217" t="str">
        <f ca="1">IF(ISERROR($V166),"",OFFSET('Smelter Look-up'!$D$4,$V166-4,0)&amp;"")</f>
        <v>INDONESIA</v>
      </c>
      <c r="F166" s="217" t="str">
        <f ca="1">IF(ISERROR($V166),"",OFFSET('Smelter Look-up'!$E$4,$V166-4,0))</f>
        <v>CID001397</v>
      </c>
      <c r="G166" s="217" t="str">
        <f ca="1">IF(C166=$X$4,"Enter smelter details",IF(ISERROR($V166),"",OFFSET('Smelter Look-up'!$F$4,$V166-4,0)))</f>
        <v>RMI</v>
      </c>
      <c r="H166" s="218">
        <f ca="1">IF(ISERROR($V166),"",OFFSET('Smelter Look-up'!$G$4,$V166-4,0))</f>
        <v>0</v>
      </c>
      <c r="I166" s="219" t="str">
        <f ca="1">IF(ISERROR($V166),"",OFFSET('Smelter Look-up'!$H$4,$V166-4,0))</f>
        <v>Jakarta</v>
      </c>
      <c r="J166" s="219" t="str">
        <f ca="1">IF(ISERROR($V166),"",OFFSET('Smelter Look-up'!$I$4,$V166-4,0))</f>
        <v>Jakarta Raya</v>
      </c>
      <c r="K166" s="273"/>
      <c r="L166" s="273"/>
      <c r="M166" s="273"/>
      <c r="N166" s="273"/>
      <c r="O166" s="273"/>
      <c r="P166" s="220"/>
      <c r="Q166" s="348" t="s">
        <v>15750</v>
      </c>
      <c r="R166" s="217" t="str">
        <f ca="1">IF(ISERROR($V166),"",OFFSET('Smelter Look-up'!$C$4,$V166-4,0)&amp;"")</f>
        <v>PT Aneka Tambang (Persero) Tbk</v>
      </c>
      <c r="S166" s="225" t="str">
        <f t="shared" ca="1" si="21"/>
        <v>ID</v>
      </c>
      <c r="T166" s="225" t="str">
        <f ca="1">IF(B166="","",IF(ISERROR(MATCH($J166,SorP!$B$1:$B$6230,0)),"",INDIRECT("'SorP'!$A$"&amp;MATCH($J166,SorP!$B$1:$B$6230,0))))</f>
        <v>ID-JK</v>
      </c>
      <c r="U166" s="241"/>
      <c r="V166" s="275">
        <f>IF(C166="",NA(),MATCH($B166&amp;$C166,'Smelter Look-up'!$J:$J,0))</f>
        <v>193</v>
      </c>
      <c r="W166" s="276"/>
      <c r="X166" s="276">
        <f t="shared" ca="1" si="22"/>
        <v>0</v>
      </c>
      <c r="Y166" s="276"/>
      <c r="Z166" s="276"/>
      <c r="AB166" s="278" t="str">
        <f t="shared" si="23"/>
        <v>GoldPT Aneka Tambang (Persero) Tbk</v>
      </c>
    </row>
    <row r="167" spans="1:28" s="277" customFormat="1" ht="38.25">
      <c r="A167" s="216" t="s">
        <v>738</v>
      </c>
      <c r="B167" s="217" t="s">
        <v>1153</v>
      </c>
      <c r="C167" s="221" t="s">
        <v>12759</v>
      </c>
      <c r="D167" s="283"/>
      <c r="E167" s="217" t="str">
        <f ca="1">IF(ISERROR($V167),"",OFFSET('Smelter Look-up'!$D$4,$V167-4,0)&amp;"")</f>
        <v>SWITZERLAND</v>
      </c>
      <c r="F167" s="217" t="str">
        <f ca="1">IF(ISERROR($V167),"",OFFSET('Smelter Look-up'!$E$4,$V167-4,0))</f>
        <v>CID001498</v>
      </c>
      <c r="G167" s="217" t="str">
        <f ca="1">IF(C167=$X$4,"Enter smelter details",IF(ISERROR($V167),"",OFFSET('Smelter Look-up'!$F$4,$V167-4,0)))</f>
        <v>RMI</v>
      </c>
      <c r="H167" s="218">
        <f ca="1">IF(ISERROR($V167),"",OFFSET('Smelter Look-up'!$G$4,$V167-4,0))</f>
        <v>0</v>
      </c>
      <c r="I167" s="219" t="str">
        <f ca="1">IF(ISERROR($V167),"",OFFSET('Smelter Look-up'!$H$4,$V167-4,0))</f>
        <v>La Chaux-de-Fonds</v>
      </c>
      <c r="J167" s="219" t="str">
        <f ca="1">IF(ISERROR($V167),"",OFFSET('Smelter Look-up'!$I$4,$V167-4,0))</f>
        <v>Neuchâtel</v>
      </c>
      <c r="K167" s="273"/>
      <c r="L167" s="273"/>
      <c r="M167" s="273"/>
      <c r="N167" s="273"/>
      <c r="O167" s="273"/>
      <c r="P167" s="220"/>
      <c r="Q167" s="348" t="s">
        <v>15738</v>
      </c>
      <c r="R167" s="217" t="str">
        <f ca="1">IF(ISERROR($V167),"",OFFSET('Smelter Look-up'!$C$4,$V167-4,0)&amp;"")</f>
        <v>PX Precinox S.A.</v>
      </c>
      <c r="S167" s="225" t="str">
        <f t="shared" ca="1" si="21"/>
        <v>CH</v>
      </c>
      <c r="T167" s="225" t="str">
        <f ca="1">IF(B167="","",IF(ISERROR(MATCH($J167,SorP!$B$1:$B$6230,0)),"",INDIRECT("'SorP'!$A$"&amp;MATCH($J167,SorP!$B$1:$B$6230,0))))</f>
        <v>CH-NE</v>
      </c>
      <c r="U167" s="241"/>
      <c r="V167" s="275">
        <f>IF(C167="",NA(),MATCH($B167&amp;$C167,'Smelter Look-up'!$J:$J,0))</f>
        <v>194</v>
      </c>
      <c r="W167" s="276"/>
      <c r="X167" s="276">
        <f t="shared" ca="1" si="22"/>
        <v>0</v>
      </c>
      <c r="Y167" s="276"/>
      <c r="Z167" s="276"/>
      <c r="AB167" s="278" t="str">
        <f t="shared" si="23"/>
        <v>GoldPX Precinox S.A.</v>
      </c>
    </row>
    <row r="168" spans="1:28" s="277" customFormat="1" ht="63.75">
      <c r="A168" s="216" t="s">
        <v>739</v>
      </c>
      <c r="B168" s="217" t="s">
        <v>1153</v>
      </c>
      <c r="C168" s="221" t="s">
        <v>2263</v>
      </c>
      <c r="D168" s="283"/>
      <c r="E168" s="217" t="str">
        <f ca="1">IF(ISERROR($V168),"",OFFSET('Smelter Look-up'!$D$4,$V168-4,0)&amp;"")</f>
        <v>SOUTH AFRICA</v>
      </c>
      <c r="F168" s="217" t="str">
        <f ca="1">IF(ISERROR($V168),"",OFFSET('Smelter Look-up'!$E$4,$V168-4,0))</f>
        <v>CID001512</v>
      </c>
      <c r="G168" s="217" t="str">
        <f ca="1">IF(C168=$X$4,"Enter smelter details",IF(ISERROR($V168),"",OFFSET('Smelter Look-up'!$F$4,$V168-4,0)))</f>
        <v>RMI</v>
      </c>
      <c r="H168" s="218">
        <f ca="1">IF(ISERROR($V168),"",OFFSET('Smelter Look-up'!$G$4,$V168-4,0))</f>
        <v>0</v>
      </c>
      <c r="I168" s="219" t="str">
        <f ca="1">IF(ISERROR($V168),"",OFFSET('Smelter Look-up'!$H$4,$V168-4,0))</f>
        <v>Germiston</v>
      </c>
      <c r="J168" s="219" t="str">
        <f ca="1">IF(ISERROR($V168),"",OFFSET('Smelter Look-up'!$I$4,$V168-4,0))</f>
        <v>Gauteng</v>
      </c>
      <c r="K168" s="273"/>
      <c r="L168" s="273"/>
      <c r="M168" s="273"/>
      <c r="N168" s="273"/>
      <c r="O168" s="273"/>
      <c r="P168" s="220"/>
      <c r="Q168" s="348" t="s">
        <v>15757</v>
      </c>
      <c r="R168" s="217" t="str">
        <f ca="1">IF(ISERROR($V168),"",OFFSET('Smelter Look-up'!$C$4,$V168-4,0)&amp;"")</f>
        <v>Rand Refinery (Pty) Ltd.</v>
      </c>
      <c r="S168" s="225" t="str">
        <f t="shared" ca="1" si="21"/>
        <v>ZA</v>
      </c>
      <c r="T168" s="225" t="str">
        <f ca="1">IF(B168="","",IF(ISERROR(MATCH($J168,SorP!$B$1:$B$6230,0)),"",INDIRECT("'SorP'!$A$"&amp;MATCH($J168,SorP!$B$1:$B$6230,0))))</f>
        <v>ZA-GT</v>
      </c>
      <c r="U168" s="241"/>
      <c r="V168" s="275">
        <f>IF(C168="",NA(),MATCH($B168&amp;$C168,'Smelter Look-up'!$J:$J,0))</f>
        <v>197</v>
      </c>
      <c r="W168" s="276"/>
      <c r="X168" s="276">
        <f t="shared" ca="1" si="22"/>
        <v>0</v>
      </c>
      <c r="Y168" s="276"/>
      <c r="Z168" s="276"/>
      <c r="AB168" s="278" t="str">
        <f t="shared" si="23"/>
        <v>GoldRand Refinery (Pty) Ltd.</v>
      </c>
    </row>
    <row r="169" spans="1:28" s="277" customFormat="1" ht="51">
      <c r="A169" s="216" t="s">
        <v>2442</v>
      </c>
      <c r="B169" s="217" t="s">
        <v>1153</v>
      </c>
      <c r="C169" s="221" t="s">
        <v>14140</v>
      </c>
      <c r="D169" s="283"/>
      <c r="E169" s="217" t="str">
        <f ca="1">IF(ISERROR($V169),"",OFFSET('Smelter Look-up'!$D$4,$V169-4,0)&amp;"")</f>
        <v>NETHERLANDS</v>
      </c>
      <c r="F169" s="217" t="str">
        <f ca="1">IF(ISERROR($V169),"",OFFSET('Smelter Look-up'!$E$4,$V169-4,0))</f>
        <v>CID002582</v>
      </c>
      <c r="G169" s="217" t="str">
        <f ca="1">IF(C169=$X$4,"Enter smelter details",IF(ISERROR($V169),"",OFFSET('Smelter Look-up'!$F$4,$V169-4,0)))</f>
        <v>RMI</v>
      </c>
      <c r="H169" s="218">
        <f ca="1">IF(ISERROR($V169),"",OFFSET('Smelter Look-up'!$G$4,$V169-4,0))</f>
        <v>0</v>
      </c>
      <c r="I169" s="219" t="str">
        <f ca="1">IF(ISERROR($V169),"",OFFSET('Smelter Look-up'!$H$4,$V169-4,0))</f>
        <v>Moerdijk</v>
      </c>
      <c r="J169" s="219" t="str">
        <f ca="1">IF(ISERROR($V169),"",OFFSET('Smelter Look-up'!$I$4,$V169-4,0))</f>
        <v>Noord-Brabant</v>
      </c>
      <c r="K169" s="273"/>
      <c r="L169" s="273"/>
      <c r="M169" s="273"/>
      <c r="N169" s="273"/>
      <c r="O169" s="273"/>
      <c r="P169" s="220"/>
      <c r="Q169" s="348" t="s">
        <v>15715</v>
      </c>
      <c r="R169" s="217" t="str">
        <f ca="1">IF(ISERROR($V169),"",OFFSET('Smelter Look-up'!$C$4,$V169-4,0)&amp;"")</f>
        <v>REMONDIS PMR B.V.</v>
      </c>
      <c r="S169" s="225" t="str">
        <f t="shared" ca="1" si="21"/>
        <v>NL</v>
      </c>
      <c r="T169" s="225" t="str">
        <f ca="1">IF(B169="","",IF(ISERROR(MATCH($J169,SorP!$B$1:$B$6230,0)),"",INDIRECT("'SorP'!$A$"&amp;MATCH($J169,SorP!$B$1:$B$6230,0))))</f>
        <v>NL-NB</v>
      </c>
      <c r="U169" s="241"/>
      <c r="V169" s="275">
        <f>IF(C169="",NA(),MATCH($B169&amp;$C169,'Smelter Look-up'!$J:$J,0))</f>
        <v>201</v>
      </c>
      <c r="W169" s="276"/>
      <c r="X169" s="276">
        <f t="shared" ca="1" si="22"/>
        <v>0</v>
      </c>
      <c r="Y169" s="276"/>
      <c r="Z169" s="276"/>
      <c r="AB169" s="278" t="str">
        <f t="shared" si="23"/>
        <v>GoldREMONDIS PMR B.V.</v>
      </c>
    </row>
    <row r="170" spans="1:28" s="277" customFormat="1" ht="51">
      <c r="A170" s="216" t="s">
        <v>740</v>
      </c>
      <c r="B170" s="217" t="s">
        <v>1153</v>
      </c>
      <c r="C170" s="221" t="s">
        <v>936</v>
      </c>
      <c r="D170" s="283"/>
      <c r="E170" s="217" t="str">
        <f ca="1">IF(ISERROR($V170),"",OFFSET('Smelter Look-up'!$D$4,$V170-4,0)&amp;"")</f>
        <v>CANADA</v>
      </c>
      <c r="F170" s="217" t="str">
        <f ca="1">IF(ISERROR($V170),"",OFFSET('Smelter Look-up'!$E$4,$V170-4,0))</f>
        <v>CID001534</v>
      </c>
      <c r="G170" s="217" t="str">
        <f ca="1">IF(C170=$X$4,"Enter smelter details",IF(ISERROR($V170),"",OFFSET('Smelter Look-up'!$F$4,$V170-4,0)))</f>
        <v>RMI</v>
      </c>
      <c r="H170" s="218">
        <f ca="1">IF(ISERROR($V170),"",OFFSET('Smelter Look-up'!$G$4,$V170-4,0))</f>
        <v>0</v>
      </c>
      <c r="I170" s="219" t="str">
        <f ca="1">IF(ISERROR($V170),"",OFFSET('Smelter Look-up'!$H$4,$V170-4,0))</f>
        <v>Ottawa</v>
      </c>
      <c r="J170" s="219" t="str">
        <f ca="1">IF(ISERROR($V170),"",OFFSET('Smelter Look-up'!$I$4,$V170-4,0))</f>
        <v>Ontario</v>
      </c>
      <c r="K170" s="273"/>
      <c r="L170" s="273"/>
      <c r="M170" s="273"/>
      <c r="N170" s="273"/>
      <c r="O170" s="273"/>
      <c r="P170" s="220"/>
      <c r="Q170" s="348" t="s">
        <v>15758</v>
      </c>
      <c r="R170" s="217" t="str">
        <f ca="1">IF(ISERROR($V170),"",OFFSET('Smelter Look-up'!$C$4,$V170-4,0)&amp;"")</f>
        <v>Royal Canadian Mint</v>
      </c>
      <c r="S170" s="225" t="str">
        <f t="shared" ca="1" si="21"/>
        <v>CA</v>
      </c>
      <c r="T170" s="225" t="str">
        <f ca="1">IF(B170="","",IF(ISERROR(MATCH($J170,SorP!$B$1:$B$6230,0)),"",INDIRECT("'SorP'!$A$"&amp;MATCH($J170,SorP!$B$1:$B$6230,0))))</f>
        <v>CA-ON</v>
      </c>
      <c r="U170" s="241"/>
      <c r="V170" s="275">
        <f>IF(C170="",NA(),MATCH($B170&amp;$C170,'Smelter Look-up'!$J:$J,0))</f>
        <v>202</v>
      </c>
      <c r="W170" s="276"/>
      <c r="X170" s="276">
        <f t="shared" ca="1" si="22"/>
        <v>0</v>
      </c>
      <c r="Y170" s="276"/>
      <c r="Z170" s="276"/>
      <c r="AB170" s="278" t="str">
        <f t="shared" si="23"/>
        <v>GoldRoyal Canadian Mint</v>
      </c>
    </row>
    <row r="171" spans="1:28" s="277" customFormat="1" ht="25.5">
      <c r="A171" s="216" t="s">
        <v>2371</v>
      </c>
      <c r="B171" s="217" t="s">
        <v>1153</v>
      </c>
      <c r="C171" s="221" t="s">
        <v>2370</v>
      </c>
      <c r="D171" s="283"/>
      <c r="E171" s="217" t="str">
        <f ca="1">IF(ISERROR($V171),"",OFFSET('Smelter Look-up'!$D$4,$V171-4,0)&amp;"")</f>
        <v>FRANCE</v>
      </c>
      <c r="F171" s="217" t="str">
        <f ca="1">IF(ISERROR($V171),"",OFFSET('Smelter Look-up'!$E$4,$V171-4,0))</f>
        <v>CID002761</v>
      </c>
      <c r="G171" s="217" t="str">
        <f ca="1">IF(C171=$X$4,"Enter smelter details",IF(ISERROR($V171),"",OFFSET('Smelter Look-up'!$F$4,$V171-4,0)))</f>
        <v>RMI</v>
      </c>
      <c r="H171" s="218">
        <f ca="1">IF(ISERROR($V171),"",OFFSET('Smelter Look-up'!$G$4,$V171-4,0))</f>
        <v>0</v>
      </c>
      <c r="I171" s="219" t="str">
        <f ca="1">IF(ISERROR($V171),"",OFFSET('Smelter Look-up'!$H$4,$V171-4,0))</f>
        <v>Paris</v>
      </c>
      <c r="J171" s="219" t="str">
        <f ca="1">IF(ISERROR($V171),"",OFFSET('Smelter Look-up'!$I$4,$V171-4,0))</f>
        <v>Île-de-France</v>
      </c>
      <c r="K171" s="273"/>
      <c r="L171" s="273"/>
      <c r="M171" s="273"/>
      <c r="N171" s="273"/>
      <c r="O171" s="273"/>
      <c r="P171" s="220"/>
      <c r="Q171" s="348" t="s">
        <v>15715</v>
      </c>
      <c r="R171" s="217" t="str">
        <f ca="1">IF(ISERROR($V171),"",OFFSET('Smelter Look-up'!$C$4,$V171-4,0)&amp;"")</f>
        <v>SAAMP</v>
      </c>
      <c r="S171" s="225" t="str">
        <f t="shared" ca="1" si="21"/>
        <v>FR</v>
      </c>
      <c r="T171" s="225" t="str">
        <f ca="1">IF(B171="","",IF(ISERROR(MATCH($J171,SorP!$B$1:$B$6230,0)),"",INDIRECT("'SorP'!$A$"&amp;MATCH($J171,SorP!$B$1:$B$6230,0))))</f>
        <v>FR-IDF</v>
      </c>
      <c r="U171" s="241"/>
      <c r="V171" s="275">
        <f>IF(C171="",NA(),MATCH($B171&amp;$C171,'Smelter Look-up'!$J:$J,0))</f>
        <v>203</v>
      </c>
      <c r="W171" s="276"/>
      <c r="X171" s="276">
        <f t="shared" ca="1" si="22"/>
        <v>0</v>
      </c>
      <c r="Y171" s="276"/>
      <c r="Z171" s="276"/>
      <c r="AB171" s="278" t="str">
        <f t="shared" si="23"/>
        <v>GoldSAAMP</v>
      </c>
    </row>
    <row r="172" spans="1:28" s="277" customFormat="1" ht="38.25">
      <c r="A172" s="216" t="s">
        <v>2666</v>
      </c>
      <c r="B172" s="217" t="s">
        <v>1153</v>
      </c>
      <c r="C172" s="221" t="s">
        <v>2665</v>
      </c>
      <c r="D172" s="283"/>
      <c r="E172" s="217" t="str">
        <f ca="1">IF(ISERROR($V172),"",OFFSET('Smelter Look-up'!$D$4,$V172-4,0)&amp;"")</f>
        <v>ITALY</v>
      </c>
      <c r="F172" s="217" t="str">
        <f ca="1">IF(ISERROR($V172),"",OFFSET('Smelter Look-up'!$E$4,$V172-4,0))</f>
        <v>CID002973</v>
      </c>
      <c r="G172" s="217" t="str">
        <f ca="1">IF(C172=$X$4,"Enter smelter details",IF(ISERROR($V172),"",OFFSET('Smelter Look-up'!$F$4,$V172-4,0)))</f>
        <v>RMI</v>
      </c>
      <c r="H172" s="218">
        <f ca="1">IF(ISERROR($V172),"",OFFSET('Smelter Look-up'!$G$4,$V172-4,0))</f>
        <v>0</v>
      </c>
      <c r="I172" s="219" t="str">
        <f ca="1">IF(ISERROR($V172),"",OFFSET('Smelter Look-up'!$H$4,$V172-4,0))</f>
        <v>Arezzo</v>
      </c>
      <c r="J172" s="219" t="str">
        <f ca="1">IF(ISERROR($V172),"",OFFSET('Smelter Look-up'!$I$4,$V172-4,0))</f>
        <v>Toscana</v>
      </c>
      <c r="K172" s="273"/>
      <c r="L172" s="273"/>
      <c r="M172" s="273"/>
      <c r="N172" s="273"/>
      <c r="O172" s="273"/>
      <c r="P172" s="220"/>
      <c r="Q172" s="348" t="s">
        <v>15715</v>
      </c>
      <c r="R172" s="217" t="str">
        <f ca="1">IF(ISERROR($V172),"",OFFSET('Smelter Look-up'!$C$4,$V172-4,0)&amp;"")</f>
        <v>Safimet S.p.A</v>
      </c>
      <c r="S172" s="225" t="str">
        <f t="shared" ca="1" si="21"/>
        <v>IT</v>
      </c>
      <c r="T172" s="225" t="str">
        <f ca="1">IF(B172="","",IF(ISERROR(MATCH($J172,SorP!$B$1:$B$6230,0)),"",INDIRECT("'SorP'!$A$"&amp;MATCH($J172,SorP!$B$1:$B$6230,0))))</f>
        <v>IT-52</v>
      </c>
      <c r="U172" s="241"/>
      <c r="V172" s="275">
        <f>IF(C172="",NA(),MATCH($B172&amp;$C172,'Smelter Look-up'!$J:$J,0))</f>
        <v>205</v>
      </c>
      <c r="W172" s="276"/>
      <c r="X172" s="276">
        <f t="shared" ca="1" si="22"/>
        <v>0</v>
      </c>
      <c r="Y172" s="276"/>
      <c r="Z172" s="276"/>
      <c r="AB172" s="278" t="str">
        <f t="shared" si="23"/>
        <v>GoldSafimet S.p.A</v>
      </c>
    </row>
    <row r="173" spans="1:28" s="277" customFormat="1" ht="25.5">
      <c r="A173" s="216" t="s">
        <v>2444</v>
      </c>
      <c r="B173" s="217" t="s">
        <v>1153</v>
      </c>
      <c r="C173" s="221" t="s">
        <v>2443</v>
      </c>
      <c r="D173" s="283"/>
      <c r="E173" s="217" t="str">
        <f ca="1">IF(ISERROR($V173),"",OFFSET('Smelter Look-up'!$D$4,$V173-4,0)&amp;"")</f>
        <v>CZECHIA</v>
      </c>
      <c r="F173" s="217" t="str">
        <f ca="1">IF(ISERROR($V173),"",OFFSET('Smelter Look-up'!$E$4,$V173-4,0))</f>
        <v>CID002290</v>
      </c>
      <c r="G173" s="217" t="str">
        <f ca="1">IF(C173=$X$4,"Enter smelter details",IF(ISERROR($V173),"",OFFSET('Smelter Look-up'!$F$4,$V173-4,0)))</f>
        <v>RMI</v>
      </c>
      <c r="H173" s="218">
        <f ca="1">IF(ISERROR($V173),"",OFFSET('Smelter Look-up'!$G$4,$V173-4,0))</f>
        <v>0</v>
      </c>
      <c r="I173" s="219" t="str">
        <f ca="1">IF(ISERROR($V173),"",OFFSET('Smelter Look-up'!$H$4,$V173-4,0))</f>
        <v>Vestec</v>
      </c>
      <c r="J173" s="219" t="str">
        <f ca="1">IF(ISERROR($V173),"",OFFSET('Smelter Look-up'!$I$4,$V173-4,0))</f>
        <v>Praha-západ</v>
      </c>
      <c r="K173" s="273"/>
      <c r="L173" s="273"/>
      <c r="M173" s="273"/>
      <c r="N173" s="273"/>
      <c r="O173" s="273"/>
      <c r="P173" s="220"/>
      <c r="Q173" s="348" t="s">
        <v>15759</v>
      </c>
      <c r="R173" s="217" t="str">
        <f ca="1">IF(ISERROR($V173),"",OFFSET('Smelter Look-up'!$C$4,$V173-4,0)&amp;"")</f>
        <v>SAFINA A.S.</v>
      </c>
      <c r="S173" s="225" t="str">
        <f t="shared" ca="1" si="21"/>
        <v>CZ</v>
      </c>
      <c r="T173" s="225" t="str">
        <f ca="1">IF(B173="","",IF(ISERROR(MATCH($J173,SorP!$B$1:$B$6230,0)),"",INDIRECT("'SorP'!$A$"&amp;MATCH($J173,SorP!$B$1:$B$6230,0))))</f>
        <v>CZ-20A</v>
      </c>
      <c r="U173" s="241"/>
      <c r="V173" s="275">
        <f>IF(C173="",NA(),MATCH($B173&amp;$C173,'Smelter Look-up'!$J:$J,0))</f>
        <v>206</v>
      </c>
      <c r="W173" s="276"/>
      <c r="X173" s="276">
        <f t="shared" ca="1" si="22"/>
        <v>0</v>
      </c>
      <c r="Y173" s="276"/>
      <c r="Z173" s="276"/>
      <c r="AB173" s="278" t="str">
        <f t="shared" si="23"/>
        <v>GoldSAFINA A.S.</v>
      </c>
    </row>
    <row r="174" spans="1:28" s="277" customFormat="1" ht="51">
      <c r="A174" s="216" t="s">
        <v>1432</v>
      </c>
      <c r="B174" s="217" t="s">
        <v>1153</v>
      </c>
      <c r="C174" s="221" t="s">
        <v>1431</v>
      </c>
      <c r="D174" s="283"/>
      <c r="E174" s="217" t="str">
        <f ca="1">IF(ISERROR($V174),"",OFFSET('Smelter Look-up'!$D$4,$V174-4,0)&amp;"")</f>
        <v>KOREA, REPUBLIC OF</v>
      </c>
      <c r="F174" s="217" t="str">
        <f ca="1">IF(ISERROR($V174),"",OFFSET('Smelter Look-up'!$E$4,$V174-4,0))</f>
        <v>CID001555</v>
      </c>
      <c r="G174" s="217" t="str">
        <f ca="1">IF(C174=$X$4,"Enter smelter details",IF(ISERROR($V174),"",OFFSET('Smelter Look-up'!$F$4,$V174-4,0)))</f>
        <v>RMI</v>
      </c>
      <c r="H174" s="218">
        <f ca="1">IF(ISERROR($V174),"",OFFSET('Smelter Look-up'!$G$4,$V174-4,0))</f>
        <v>0</v>
      </c>
      <c r="I174" s="219" t="str">
        <f ca="1">IF(ISERROR($V174),"",OFFSET('Smelter Look-up'!$H$4,$V174-4,0))</f>
        <v>Namdong</v>
      </c>
      <c r="J174" s="219" t="str">
        <f ca="1">IF(ISERROR($V174),"",OFFSET('Smelter Look-up'!$I$4,$V174-4,0))</f>
        <v>Incheon-gwangyeoksi</v>
      </c>
      <c r="K174" s="273"/>
      <c r="L174" s="273"/>
      <c r="M174" s="273"/>
      <c r="N174" s="273"/>
      <c r="O174" s="273"/>
      <c r="P174" s="220"/>
      <c r="Q174" s="348" t="s">
        <v>15760</v>
      </c>
      <c r="R174" s="217" t="str">
        <f ca="1">IF(ISERROR($V174),"",OFFSET('Smelter Look-up'!$C$4,$V174-4,0)&amp;"")</f>
        <v>Samduck Precious Metals</v>
      </c>
      <c r="S174" s="225" t="str">
        <f t="shared" ca="1" si="21"/>
        <v>KR</v>
      </c>
      <c r="T174" s="225" t="str">
        <f ca="1">IF(B174="","",IF(ISERROR(MATCH($J174,SorP!$B$1:$B$6230,0)),"",INDIRECT("'SorP'!$A$"&amp;MATCH($J174,SorP!$B$1:$B$6230,0))))</f>
        <v>KR-28</v>
      </c>
      <c r="U174" s="241"/>
      <c r="V174" s="275">
        <f>IF(C174="",NA(),MATCH($B174&amp;$C174,'Smelter Look-up'!$J:$J,0))</f>
        <v>210</v>
      </c>
      <c r="W174" s="276"/>
      <c r="X174" s="276">
        <f t="shared" ca="1" si="22"/>
        <v>0</v>
      </c>
      <c r="Y174" s="276"/>
      <c r="Z174" s="276"/>
      <c r="AB174" s="278" t="str">
        <f t="shared" si="23"/>
        <v>GoldSamduck Precious Metals</v>
      </c>
    </row>
    <row r="175" spans="1:28" s="277" customFormat="1" ht="63.75">
      <c r="A175" s="216" t="s">
        <v>2314</v>
      </c>
      <c r="B175" s="217" t="s">
        <v>1153</v>
      </c>
      <c r="C175" s="221" t="s">
        <v>2311</v>
      </c>
      <c r="D175" s="283"/>
      <c r="E175" s="217" t="str">
        <f ca="1">IF(ISERROR($V175),"",OFFSET('Smelter Look-up'!$D$4,$V175-4,0)&amp;"")</f>
        <v>GERMANY</v>
      </c>
      <c r="F175" s="217" t="str">
        <f ca="1">IF(ISERROR($V175),"",OFFSET('Smelter Look-up'!$E$4,$V175-4,0))</f>
        <v>CID002777</v>
      </c>
      <c r="G175" s="217" t="str">
        <f ca="1">IF(C175=$X$4,"Enter smelter details",IF(ISERROR($V175),"",OFFSET('Smelter Look-up'!$F$4,$V175-4,0)))</f>
        <v>RMI</v>
      </c>
      <c r="H175" s="218">
        <f ca="1">IF(ISERROR($V175),"",OFFSET('Smelter Look-up'!$G$4,$V175-4,0))</f>
        <v>0</v>
      </c>
      <c r="I175" s="219" t="str">
        <f ca="1">IF(ISERROR($V175),"",OFFSET('Smelter Look-up'!$H$4,$V175-4,0))</f>
        <v>Halsbrücke</v>
      </c>
      <c r="J175" s="219" t="str">
        <f ca="1">IF(ISERROR($V175),"",OFFSET('Smelter Look-up'!$I$4,$V175-4,0))</f>
        <v>Sachsen</v>
      </c>
      <c r="K175" s="273"/>
      <c r="L175" s="273"/>
      <c r="M175" s="273"/>
      <c r="N175" s="273"/>
      <c r="O175" s="273"/>
      <c r="P175" s="220"/>
      <c r="Q175" s="348" t="s">
        <v>15761</v>
      </c>
      <c r="R175" s="217" t="str">
        <f ca="1">IF(ISERROR($V175),"",OFFSET('Smelter Look-up'!$C$4,$V175-4,0)&amp;"")</f>
        <v>SAXONIA Edelmetalle GmbH</v>
      </c>
      <c r="S175" s="225" t="str">
        <f t="shared" ca="1" si="21"/>
        <v>DE</v>
      </c>
      <c r="T175" s="225" t="str">
        <f ca="1">IF(B175="","",IF(ISERROR(MATCH($J175,SorP!$B$1:$B$6230,0)),"",INDIRECT("'SorP'!$A$"&amp;MATCH($J175,SorP!$B$1:$B$6230,0))))</f>
        <v>DE-SN</v>
      </c>
      <c r="U175" s="241"/>
      <c r="V175" s="275">
        <f>IF(C175="",NA(),MATCH($B175&amp;$C175,'Smelter Look-up'!$J:$J,0))</f>
        <v>212</v>
      </c>
      <c r="W175" s="276"/>
      <c r="X175" s="276">
        <f t="shared" ca="1" si="22"/>
        <v>0</v>
      </c>
      <c r="Y175" s="276"/>
      <c r="Z175" s="276"/>
      <c r="AB175" s="278" t="str">
        <f t="shared" si="23"/>
        <v>GoldSAXONIA Edelmetalle GmbH</v>
      </c>
    </row>
    <row r="176" spans="1:28" s="277" customFormat="1" ht="63.75">
      <c r="A176" s="216" t="s">
        <v>743</v>
      </c>
      <c r="B176" s="217" t="s">
        <v>1153</v>
      </c>
      <c r="C176" s="221" t="s">
        <v>12760</v>
      </c>
      <c r="D176" s="283"/>
      <c r="E176" s="217" t="str">
        <f ca="1">IF(ISERROR($V176),"",OFFSET('Smelter Look-up'!$D$4,$V176-4,0)&amp;"")</f>
        <v>SPAIN</v>
      </c>
      <c r="F176" s="217" t="str">
        <f ca="1">IF(ISERROR($V176),"",OFFSET('Smelter Look-up'!$E$4,$V176-4,0))</f>
        <v>CID001585</v>
      </c>
      <c r="G176" s="217" t="str">
        <f ca="1">IF(C176=$X$4,"Enter smelter details",IF(ISERROR($V176),"",OFFSET('Smelter Look-up'!$F$4,$V176-4,0)))</f>
        <v>RMI</v>
      </c>
      <c r="H176" s="218">
        <f ca="1">IF(ISERROR($V176),"",OFFSET('Smelter Look-up'!$G$4,$V176-4,0))</f>
        <v>0</v>
      </c>
      <c r="I176" s="219" t="str">
        <f ca="1">IF(ISERROR($V176),"",OFFSET('Smelter Look-up'!$H$4,$V176-4,0))</f>
        <v>Madrid</v>
      </c>
      <c r="J176" s="219" t="str">
        <f ca="1">IF(ISERROR($V176),"",OFFSET('Smelter Look-up'!$I$4,$V176-4,0))</f>
        <v>Madrid, Comunidad de</v>
      </c>
      <c r="K176" s="273"/>
      <c r="L176" s="273"/>
      <c r="M176" s="273"/>
      <c r="N176" s="273"/>
      <c r="O176" s="273"/>
      <c r="P176" s="220"/>
      <c r="Q176" s="348" t="s">
        <v>15762</v>
      </c>
      <c r="R176" s="217" t="str">
        <f ca="1">IF(ISERROR($V176),"",OFFSET('Smelter Look-up'!$C$4,$V176-4,0)&amp;"")</f>
        <v>SEMPSA Joyeria Plateria S.A.</v>
      </c>
      <c r="S176" s="225" t="str">
        <f t="shared" ref="S176" ca="1" si="24">IF(B176="","",IF(ISERROR(MATCH($E176,CL,0)),"Unknown",INDIRECT("'C'!$A$"&amp;MATCH($E176,CL,0)+1)))</f>
        <v>ES</v>
      </c>
      <c r="T176" s="225" t="str">
        <f ca="1">IF(B176="","",IF(ISERROR(MATCH($J176,SorP!$B$1:$B$6230,0)),"",INDIRECT("'SorP'!$A$"&amp;MATCH($J176,SorP!$B$1:$B$6230,0))))</f>
        <v>ES-MD</v>
      </c>
      <c r="U176" s="241"/>
      <c r="V176" s="275">
        <f>IF(C176="",NA(),MATCH($B176&amp;$C176,'Smelter Look-up'!$J:$J,0))</f>
        <v>214</v>
      </c>
      <c r="W176" s="276"/>
      <c r="X176" s="276">
        <f t="shared" ref="X176" ca="1" si="25">IF(AND(C176="Smelter not listed",OR(LEN(D176)=0,LEN(E176)=0)),1,0)</f>
        <v>0</v>
      </c>
      <c r="Y176" s="276"/>
      <c r="Z176" s="276"/>
      <c r="AB176" s="278" t="str">
        <f t="shared" ref="AB176" si="26">B176&amp;C176</f>
        <v>GoldSEMPSA Joyeria Plateria S.A.</v>
      </c>
    </row>
    <row r="177" spans="1:28" s="277" customFormat="1" ht="102">
      <c r="A177" s="216" t="s">
        <v>744</v>
      </c>
      <c r="B177" s="217" t="s">
        <v>1153</v>
      </c>
      <c r="C177" s="221" t="s">
        <v>2265</v>
      </c>
      <c r="D177" s="283"/>
      <c r="E177" s="217" t="str">
        <f ca="1">IF(ISERROR($V177),"",OFFSET('Smelter Look-up'!$D$4,$V177-4,0)&amp;"")</f>
        <v>CHINA</v>
      </c>
      <c r="F177" s="217" t="str">
        <f ca="1">IF(ISERROR($V177),"",OFFSET('Smelter Look-up'!$E$4,$V177-4,0))</f>
        <v>CID001622</v>
      </c>
      <c r="G177" s="217" t="str">
        <f ca="1">IF(C177=$X$4,"Enter smelter details",IF(ISERROR($V177),"",OFFSET('Smelter Look-up'!$F$4,$V177-4,0)))</f>
        <v>RMI</v>
      </c>
      <c r="H177" s="218">
        <f ca="1">IF(ISERROR($V177),"",OFFSET('Smelter Look-up'!$G$4,$V177-4,0))</f>
        <v>0</v>
      </c>
      <c r="I177" s="219" t="str">
        <f ca="1">IF(ISERROR($V177),"",OFFSET('Smelter Look-up'!$H$4,$V177-4,0))</f>
        <v>Zhaoyuan</v>
      </c>
      <c r="J177" s="219" t="str">
        <f ca="1">IF(ISERROR($V177),"",OFFSET('Smelter Look-up'!$I$4,$V177-4,0))</f>
        <v>Shandong Sheng</v>
      </c>
      <c r="K177" s="273"/>
      <c r="L177" s="273"/>
      <c r="M177" s="273"/>
      <c r="N177" s="273"/>
      <c r="O177" s="273"/>
      <c r="P177" s="220"/>
      <c r="Q177" s="348" t="s">
        <v>15763</v>
      </c>
      <c r="R177" s="217" t="str">
        <f ca="1">IF(ISERROR($V177),"",OFFSET('Smelter Look-up'!$C$4,$V177-4,0)&amp;"")</f>
        <v>Shandong Zhaojin Gold &amp; Silver Refinery Co., Ltd.</v>
      </c>
      <c r="S177" s="225" t="str">
        <f t="shared" ref="S177:S208" ca="1" si="27">IF(B177="","",IF(ISERROR(MATCH($E177,CL,0)),"Unknown",INDIRECT("'C'!$A$"&amp;MATCH($E177,CL,0)+1)))</f>
        <v>CN</v>
      </c>
      <c r="T177" s="225" t="str">
        <f ca="1">IF(B177="","",IF(ISERROR(MATCH($J177,SorP!$B$1:$B$6230,0)),"",INDIRECT("'SorP'!$A$"&amp;MATCH($J177,SorP!$B$1:$B$6230,0))))</f>
        <v>CN-SD</v>
      </c>
      <c r="U177" s="241"/>
      <c r="V177" s="275">
        <f>IF(C177="",NA(),MATCH($B177&amp;$C177,'Smelter Look-up'!$J:$J,0))</f>
        <v>223</v>
      </c>
      <c r="W177" s="276"/>
      <c r="X177" s="276">
        <f t="shared" ref="X177:X208" ca="1" si="28">IF(AND(C177="Smelter not listed",OR(LEN(D177)=0,LEN(E177)=0)),1,0)</f>
        <v>0</v>
      </c>
      <c r="Y177" s="276"/>
      <c r="Z177" s="276"/>
      <c r="AB177" s="278" t="str">
        <f t="shared" ref="AB177:AB208" si="29">B177&amp;C177</f>
        <v>GoldShandong Zhaojin Gold &amp; Silver Refinery Co., Ltd.</v>
      </c>
    </row>
    <row r="178" spans="1:28" s="277" customFormat="1" ht="89.25">
      <c r="A178" s="216" t="s">
        <v>1415</v>
      </c>
      <c r="B178" s="217" t="s">
        <v>1153</v>
      </c>
      <c r="C178" s="221" t="s">
        <v>2266</v>
      </c>
      <c r="D178" s="283"/>
      <c r="E178" s="217" t="str">
        <f ca="1">IF(ISERROR($V178),"",OFFSET('Smelter Look-up'!$D$4,$V178-4,0)&amp;"")</f>
        <v>CHINA</v>
      </c>
      <c r="F178" s="217" t="str">
        <f ca="1">IF(ISERROR($V178),"",OFFSET('Smelter Look-up'!$E$4,$V178-4,0))</f>
        <v>CID001736</v>
      </c>
      <c r="G178" s="217" t="str">
        <f ca="1">IF(C178=$X$4,"Enter smelter details",IF(ISERROR($V178),"",OFFSET('Smelter Look-up'!$F$4,$V178-4,0)))</f>
        <v>RMI</v>
      </c>
      <c r="H178" s="218">
        <f ca="1">IF(ISERROR($V178),"",OFFSET('Smelter Look-up'!$G$4,$V178-4,0))</f>
        <v>0</v>
      </c>
      <c r="I178" s="219" t="str">
        <f ca="1">IF(ISERROR($V178),"",OFFSET('Smelter Look-up'!$H$4,$V178-4,0))</f>
        <v>Chengdu</v>
      </c>
      <c r="J178" s="219" t="str">
        <f ca="1">IF(ISERROR($V178),"",OFFSET('Smelter Look-up'!$I$4,$V178-4,0))</f>
        <v>Sichuan Sheng</v>
      </c>
      <c r="K178" s="273"/>
      <c r="L178" s="273"/>
      <c r="M178" s="273"/>
      <c r="N178" s="273"/>
      <c r="O178" s="273"/>
      <c r="P178" s="220"/>
      <c r="Q178" s="348" t="s">
        <v>15715</v>
      </c>
      <c r="R178" s="217" t="str">
        <f ca="1">IF(ISERROR($V178),"",OFFSET('Smelter Look-up'!$C$4,$V178-4,0)&amp;"")</f>
        <v>Sichuan Tianze Precious Metals Co., Ltd.</v>
      </c>
      <c r="S178" s="225" t="str">
        <f t="shared" ca="1" si="27"/>
        <v>CN</v>
      </c>
      <c r="T178" s="225" t="str">
        <f ca="1">IF(B178="","",IF(ISERROR(MATCH($J178,SorP!$B$1:$B$6230,0)),"",INDIRECT("'SorP'!$A$"&amp;MATCH($J178,SorP!$B$1:$B$6230,0))))</f>
        <v>CN-SC</v>
      </c>
      <c r="U178" s="241"/>
      <c r="V178" s="275">
        <f>IF(C178="",NA(),MATCH($B178&amp;$C178,'Smelter Look-up'!$J:$J,0))</f>
        <v>228</v>
      </c>
      <c r="W178" s="276"/>
      <c r="X178" s="276">
        <f t="shared" ca="1" si="28"/>
        <v>0</v>
      </c>
      <c r="Y178" s="276"/>
      <c r="Z178" s="276"/>
      <c r="AB178" s="278" t="str">
        <f t="shared" si="29"/>
        <v>GoldSichuan Tianze Precious Metals Co., Ltd.</v>
      </c>
    </row>
    <row r="179" spans="1:28" s="277" customFormat="1" ht="63.75">
      <c r="A179" s="216" t="s">
        <v>1417</v>
      </c>
      <c r="B179" s="217" t="s">
        <v>1153</v>
      </c>
      <c r="C179" s="221" t="s">
        <v>1416</v>
      </c>
      <c r="D179" s="283"/>
      <c r="E179" s="217" t="str">
        <f ca="1">IF(ISERROR($V179),"",OFFSET('Smelter Look-up'!$D$4,$V179-4,0)&amp;"")</f>
        <v>TAIWAN, PROVINCE OF CHINA</v>
      </c>
      <c r="F179" s="217" t="str">
        <f ca="1">IF(ISERROR($V179),"",OFFSET('Smelter Look-up'!$E$4,$V179-4,0))</f>
        <v>CID002516</v>
      </c>
      <c r="G179" s="217" t="str">
        <f ca="1">IF(C179=$X$4,"Enter smelter details",IF(ISERROR($V179),"",OFFSET('Smelter Look-up'!$F$4,$V179-4,0)))</f>
        <v>RMI</v>
      </c>
      <c r="H179" s="218">
        <f ca="1">IF(ISERROR($V179),"",OFFSET('Smelter Look-up'!$G$4,$V179-4,0))</f>
        <v>0</v>
      </c>
      <c r="I179" s="219" t="str">
        <f ca="1">IF(ISERROR($V179),"",OFFSET('Smelter Look-up'!$H$4,$V179-4,0))</f>
        <v>Dayuan</v>
      </c>
      <c r="J179" s="219" t="str">
        <f ca="1">IF(ISERROR($V179),"",OFFSET('Smelter Look-up'!$I$4,$V179-4,0))</f>
        <v>Taoyuan</v>
      </c>
      <c r="K179" s="273"/>
      <c r="L179" s="273"/>
      <c r="M179" s="273"/>
      <c r="N179" s="273"/>
      <c r="O179" s="273"/>
      <c r="P179" s="220"/>
      <c r="Q179" s="348" t="s">
        <v>15715</v>
      </c>
      <c r="R179" s="217" t="str">
        <f ca="1">IF(ISERROR($V179),"",OFFSET('Smelter Look-up'!$C$4,$V179-4,0)&amp;"")</f>
        <v>Singway Technology Co., Ltd.</v>
      </c>
      <c r="S179" s="225" t="str">
        <f t="shared" ca="1" si="27"/>
        <v>TW</v>
      </c>
      <c r="T179" s="225" t="str">
        <f ca="1">IF(B179="","",IF(ISERROR(MATCH($J179,SorP!$B$1:$B$6230,0)),"",INDIRECT("'SorP'!$A$"&amp;MATCH($J179,SorP!$B$1:$B$6230,0))))</f>
        <v>TW-TAO</v>
      </c>
      <c r="U179" s="241"/>
      <c r="V179" s="275">
        <f>IF(C179="",NA(),MATCH($B179&amp;$C179,'Smelter Look-up'!$J:$J,0))</f>
        <v>230</v>
      </c>
      <c r="W179" s="276"/>
      <c r="X179" s="276">
        <f t="shared" ca="1" si="28"/>
        <v>0</v>
      </c>
      <c r="Y179" s="276"/>
      <c r="Z179" s="276"/>
      <c r="AB179" s="278" t="str">
        <f t="shared" si="29"/>
        <v>GoldSingway Technology Co., Ltd.</v>
      </c>
    </row>
    <row r="180" spans="1:28" s="277" customFormat="1" ht="114.75">
      <c r="A180" s="216" t="s">
        <v>745</v>
      </c>
      <c r="B180" s="217" t="s">
        <v>1153</v>
      </c>
      <c r="C180" s="221" t="s">
        <v>937</v>
      </c>
      <c r="D180" s="283"/>
      <c r="E180" s="217" t="str">
        <f ca="1">IF(ISERROR($V180),"",OFFSET('Smelter Look-up'!$D$4,$V180-4,0)&amp;"")</f>
        <v>RUSSIAN FEDERATION</v>
      </c>
      <c r="F180" s="217" t="str">
        <f ca="1">IF(ISERROR($V180),"",OFFSET('Smelter Look-up'!$E$4,$V180-4,0))</f>
        <v>CID001756</v>
      </c>
      <c r="G180" s="217" t="str">
        <f ca="1">IF(C180=$X$4,"Enter smelter details",IF(ISERROR($V180),"",OFFSET('Smelter Look-up'!$F$4,$V180-4,0)))</f>
        <v>RMI</v>
      </c>
      <c r="H180" s="218">
        <f ca="1">IF(ISERROR($V180),"",OFFSET('Smelter Look-up'!$G$4,$V180-4,0))</f>
        <v>0</v>
      </c>
      <c r="I180" s="219" t="str">
        <f ca="1">IF(ISERROR($V180),"",OFFSET('Smelter Look-up'!$H$4,$V180-4,0))</f>
        <v>Shyolkovo</v>
      </c>
      <c r="J180" s="219" t="str">
        <f ca="1">IF(ISERROR($V180),"",OFFSET('Smelter Look-up'!$I$4,$V180-4,0))</f>
        <v>Moskovskaja oblast'</v>
      </c>
      <c r="K180" s="273"/>
      <c r="L180" s="273"/>
      <c r="M180" s="273"/>
      <c r="N180" s="273"/>
      <c r="O180" s="273"/>
      <c r="P180" s="220"/>
      <c r="Q180" s="348" t="s">
        <v>15750</v>
      </c>
      <c r="R180" s="217" t="str">
        <f ca="1">IF(ISERROR($V180),"",OFFSET('Smelter Look-up'!$C$4,$V180-4,0)&amp;"")</f>
        <v>SOE Shyolkovsky Factory of Secondary Precious Metals</v>
      </c>
      <c r="S180" s="225" t="str">
        <f t="shared" ca="1" si="27"/>
        <v>RU</v>
      </c>
      <c r="T180" s="225" t="str">
        <f ca="1">IF(B180="","",IF(ISERROR(MATCH($J180,SorP!$B$1:$B$6230,0)),"",INDIRECT("'SorP'!$A$"&amp;MATCH($J180,SorP!$B$1:$B$6230,0))))</f>
        <v>RU-MOS</v>
      </c>
      <c r="U180" s="241"/>
      <c r="V180" s="275">
        <f>IF(C180="",NA(),MATCH($B180&amp;$C180,'Smelter Look-up'!$J:$J,0))</f>
        <v>232</v>
      </c>
      <c r="W180" s="276"/>
      <c r="X180" s="276">
        <f t="shared" ca="1" si="28"/>
        <v>0</v>
      </c>
      <c r="Y180" s="276"/>
      <c r="Z180" s="276"/>
      <c r="AB180" s="278" t="str">
        <f t="shared" si="29"/>
        <v>GoldSOE Shyolkovsky Factory of Secondary Precious Metals</v>
      </c>
    </row>
    <row r="181" spans="1:28" s="277" customFormat="1" ht="102">
      <c r="A181" s="216" t="s">
        <v>746</v>
      </c>
      <c r="B181" s="217" t="s">
        <v>1153</v>
      </c>
      <c r="C181" s="221" t="s">
        <v>938</v>
      </c>
      <c r="D181" s="283"/>
      <c r="E181" s="217" t="str">
        <f ca="1">IF(ISERROR($V181),"",OFFSET('Smelter Look-up'!$D$4,$V181-4,0)&amp;"")</f>
        <v>TAIWAN, PROVINCE OF CHINA</v>
      </c>
      <c r="F181" s="217" t="str">
        <f ca="1">IF(ISERROR($V181),"",OFFSET('Smelter Look-up'!$E$4,$V181-4,0))</f>
        <v>CID001761</v>
      </c>
      <c r="G181" s="217" t="str">
        <f ca="1">IF(C181=$X$4,"Enter smelter details",IF(ISERROR($V181),"",OFFSET('Smelter Look-up'!$F$4,$V181-4,0)))</f>
        <v>RMI</v>
      </c>
      <c r="H181" s="218">
        <f ca="1">IF(ISERROR($V181),"",OFFSET('Smelter Look-up'!$G$4,$V181-4,0))</f>
        <v>0</v>
      </c>
      <c r="I181" s="219" t="str">
        <f ca="1">IF(ISERROR($V181),"",OFFSET('Smelter Look-up'!$H$4,$V181-4,0))</f>
        <v>Tainan City</v>
      </c>
      <c r="J181" s="219" t="str">
        <f ca="1">IF(ISERROR($V181),"",OFFSET('Smelter Look-up'!$I$4,$V181-4,0))</f>
        <v>Tainan</v>
      </c>
      <c r="K181" s="273"/>
      <c r="L181" s="273"/>
      <c r="M181" s="273"/>
      <c r="N181" s="273"/>
      <c r="O181" s="273"/>
      <c r="P181" s="220"/>
      <c r="Q181" s="348" t="s">
        <v>15764</v>
      </c>
      <c r="R181" s="217" t="str">
        <f ca="1">IF(ISERROR($V181),"",OFFSET('Smelter Look-up'!$C$4,$V181-4,0)&amp;"")</f>
        <v>Solar Applied Materials Technology Corp.</v>
      </c>
      <c r="S181" s="225" t="str">
        <f t="shared" ca="1" si="27"/>
        <v>TW</v>
      </c>
      <c r="T181" s="225" t="str">
        <f ca="1">IF(B181="","",IF(ISERROR(MATCH($J181,SorP!$B$1:$B$6230,0)),"",INDIRECT("'SorP'!$A$"&amp;MATCH($J181,SorP!$B$1:$B$6230,0))))</f>
        <v>TW-TNN</v>
      </c>
      <c r="U181" s="241"/>
      <c r="V181" s="275">
        <f>IF(C181="",NA(),MATCH($B181&amp;$C181,'Smelter Look-up'!$J:$J,0))</f>
        <v>233</v>
      </c>
      <c r="W181" s="276"/>
      <c r="X181" s="276">
        <f t="shared" ca="1" si="28"/>
        <v>0</v>
      </c>
      <c r="Y181" s="276"/>
      <c r="Z181" s="276"/>
      <c r="AB181" s="278" t="str">
        <f t="shared" si="29"/>
        <v>GoldSolar Applied Materials Technology Corp.</v>
      </c>
    </row>
    <row r="182" spans="1:28" s="277" customFormat="1" ht="76.5">
      <c r="A182" s="216" t="s">
        <v>747</v>
      </c>
      <c r="B182" s="217" t="s">
        <v>1153</v>
      </c>
      <c r="C182" s="221" t="s">
        <v>60</v>
      </c>
      <c r="D182" s="283"/>
      <c r="E182" s="217" t="str">
        <f ca="1">IF(ISERROR($V182),"",OFFSET('Smelter Look-up'!$D$4,$V182-4,0)&amp;"")</f>
        <v>JAPAN</v>
      </c>
      <c r="F182" s="217" t="str">
        <f ca="1">IF(ISERROR($V182),"",OFFSET('Smelter Look-up'!$E$4,$V182-4,0))</f>
        <v>CID001798</v>
      </c>
      <c r="G182" s="217" t="str">
        <f ca="1">IF(C182=$X$4,"Enter smelter details",IF(ISERROR($V182),"",OFFSET('Smelter Look-up'!$F$4,$V182-4,0)))</f>
        <v>RMI</v>
      </c>
      <c r="H182" s="218">
        <f ca="1">IF(ISERROR($V182),"",OFFSET('Smelter Look-up'!$G$4,$V182-4,0))</f>
        <v>0</v>
      </c>
      <c r="I182" s="219" t="str">
        <f ca="1">IF(ISERROR($V182),"",OFFSET('Smelter Look-up'!$H$4,$V182-4,0))</f>
        <v>Saijo</v>
      </c>
      <c r="J182" s="219" t="str">
        <f ca="1">IF(ISERROR($V182),"",OFFSET('Smelter Look-up'!$I$4,$V182-4,0))</f>
        <v>Ehime</v>
      </c>
      <c r="K182" s="273"/>
      <c r="L182" s="273"/>
      <c r="M182" s="273"/>
      <c r="N182" s="273"/>
      <c r="O182" s="273"/>
      <c r="P182" s="220"/>
      <c r="Q182" s="348" t="s">
        <v>15765</v>
      </c>
      <c r="R182" s="217" t="str">
        <f ca="1">IF(ISERROR($V182),"",OFFSET('Smelter Look-up'!$C$4,$V182-4,0)&amp;"")</f>
        <v>Sumitomo Metal Mining Co., Ltd.</v>
      </c>
      <c r="S182" s="225" t="str">
        <f t="shared" ca="1" si="27"/>
        <v>JP</v>
      </c>
      <c r="T182" s="225" t="str">
        <f ca="1">IF(B182="","",IF(ISERROR(MATCH($J182,SorP!$B$1:$B$6230,0)),"",INDIRECT("'SorP'!$A$"&amp;MATCH($J182,SorP!$B$1:$B$6230,0))))</f>
        <v>JP-38</v>
      </c>
      <c r="U182" s="241"/>
      <c r="V182" s="275">
        <f>IF(C182="",NA(),MATCH($B182&amp;$C182,'Smelter Look-up'!$J:$J,0))</f>
        <v>240</v>
      </c>
      <c r="W182" s="276"/>
      <c r="X182" s="276">
        <f t="shared" ca="1" si="28"/>
        <v>0</v>
      </c>
      <c r="Y182" s="276"/>
      <c r="Z182" s="276"/>
      <c r="AB182" s="278" t="str">
        <f t="shared" si="29"/>
        <v>GoldSumitomo Metal Mining Co., Ltd.</v>
      </c>
    </row>
    <row r="183" spans="1:28" s="277" customFormat="1" ht="63.75">
      <c r="A183" s="216" t="s">
        <v>2596</v>
      </c>
      <c r="B183" s="217" t="s">
        <v>1153</v>
      </c>
      <c r="C183" s="221" t="s">
        <v>13260</v>
      </c>
      <c r="D183" s="283"/>
      <c r="E183" s="217" t="str">
        <f ca="1">IF(ISERROR($V183),"",OFFSET('Smelter Look-up'!$D$4,$V183-4,0)&amp;"")</f>
        <v>KOREA, REPUBLIC OF</v>
      </c>
      <c r="F183" s="217" t="str">
        <f ca="1">IF(ISERROR($V183),"",OFFSET('Smelter Look-up'!$E$4,$V183-4,0))</f>
        <v>CID002918</v>
      </c>
      <c r="G183" s="217" t="str">
        <f ca="1">IF(C183=$X$4,"Enter smelter details",IF(ISERROR($V183),"",OFFSET('Smelter Look-up'!$F$4,$V183-4,0)))</f>
        <v>RMI</v>
      </c>
      <c r="H183" s="218">
        <f ca="1">IF(ISERROR($V183),"",OFFSET('Smelter Look-up'!$G$4,$V183-4,0))</f>
        <v>0</v>
      </c>
      <c r="I183" s="219" t="str">
        <f ca="1">IF(ISERROR($V183),"",OFFSET('Smelter Look-up'!$H$4,$V183-4,0))</f>
        <v>Gunsan-si</v>
      </c>
      <c r="J183" s="219" t="str">
        <f ca="1">IF(ISERROR($V183),"",OFFSET('Smelter Look-up'!$I$4,$V183-4,0))</f>
        <v>Jeollabuk-do</v>
      </c>
      <c r="K183" s="273"/>
      <c r="L183" s="273"/>
      <c r="M183" s="273"/>
      <c r="N183" s="273"/>
      <c r="O183" s="273"/>
      <c r="P183" s="220"/>
      <c r="Q183" s="348" t="s">
        <v>15715</v>
      </c>
      <c r="R183" s="217" t="str">
        <f ca="1">IF(ISERROR($V183),"",OFFSET('Smelter Look-up'!$C$4,$V183-4,0)&amp;"")</f>
        <v>SungEel HiMetal Co., Ltd.</v>
      </c>
      <c r="S183" s="225" t="str">
        <f t="shared" ca="1" si="27"/>
        <v>KR</v>
      </c>
      <c r="T183" s="225" t="str">
        <f ca="1">IF(B183="","",IF(ISERROR(MATCH($J183,SorP!$B$1:$B$6230,0)),"",INDIRECT("'SorP'!$A$"&amp;MATCH($J183,SorP!$B$1:$B$6230,0))))</f>
        <v>KR-45</v>
      </c>
      <c r="U183" s="241"/>
      <c r="V183" s="275">
        <f>IF(C183="",NA(),MATCH($B183&amp;$C183,'Smelter Look-up'!$J:$J,0))</f>
        <v>241</v>
      </c>
      <c r="W183" s="276"/>
      <c r="X183" s="276">
        <f t="shared" ca="1" si="28"/>
        <v>0</v>
      </c>
      <c r="Y183" s="276"/>
      <c r="Z183" s="276"/>
      <c r="AB183" s="278" t="str">
        <f t="shared" si="29"/>
        <v>GoldSungEel HiMetal Co., Ltd.</v>
      </c>
    </row>
    <row r="184" spans="1:28" s="277" customFormat="1" ht="25.5">
      <c r="A184" s="216" t="s">
        <v>1747</v>
      </c>
      <c r="B184" s="217" t="s">
        <v>1153</v>
      </c>
      <c r="C184" s="221" t="s">
        <v>2327</v>
      </c>
      <c r="D184" s="283"/>
      <c r="E184" s="217" t="str">
        <f ca="1">IF(ISERROR($V184),"",OFFSET('Smelter Look-up'!$D$4,$V184-4,0)&amp;"")</f>
        <v>ITALY</v>
      </c>
      <c r="F184" s="217" t="str">
        <f ca="1">IF(ISERROR($V184),"",OFFSET('Smelter Look-up'!$E$4,$V184-4,0))</f>
        <v>CID002580</v>
      </c>
      <c r="G184" s="217" t="str">
        <f ca="1">IF(C184=$X$4,"Enter smelter details",IF(ISERROR($V184),"",OFFSET('Smelter Look-up'!$F$4,$V184-4,0)))</f>
        <v>RMI</v>
      </c>
      <c r="H184" s="218">
        <f ca="1">IF(ISERROR($V184),"",OFFSET('Smelter Look-up'!$G$4,$V184-4,0))</f>
        <v>0</v>
      </c>
      <c r="I184" s="219" t="str">
        <f ca="1">IF(ISERROR($V184),"",OFFSET('Smelter Look-up'!$H$4,$V184-4,0))</f>
        <v>Capolona</v>
      </c>
      <c r="J184" s="219" t="str">
        <f ca="1">IF(ISERROR($V184),"",OFFSET('Smelter Look-up'!$I$4,$V184-4,0))</f>
        <v>Toscana</v>
      </c>
      <c r="K184" s="273"/>
      <c r="L184" s="273"/>
      <c r="M184" s="273"/>
      <c r="N184" s="273"/>
      <c r="O184" s="273"/>
      <c r="P184" s="220"/>
      <c r="Q184" s="348" t="s">
        <v>15715</v>
      </c>
      <c r="R184" s="217" t="str">
        <f ca="1">IF(ISERROR($V184),"",OFFSET('Smelter Look-up'!$C$4,$V184-4,0)&amp;"")</f>
        <v>T.C.A S.p.A</v>
      </c>
      <c r="S184" s="225" t="str">
        <f t="shared" ca="1" si="27"/>
        <v>IT</v>
      </c>
      <c r="T184" s="225" t="str">
        <f ca="1">IF(B184="","",IF(ISERROR(MATCH($J184,SorP!$B$1:$B$6230,0)),"",INDIRECT("'SorP'!$A$"&amp;MATCH($J184,SorP!$B$1:$B$6230,0))))</f>
        <v>IT-52</v>
      </c>
      <c r="U184" s="241"/>
      <c r="V184" s="275">
        <f>IF(C184="",NA(),MATCH($B184&amp;$C184,'Smelter Look-up'!$J:$J,0))</f>
        <v>243</v>
      </c>
      <c r="W184" s="276"/>
      <c r="X184" s="276">
        <f t="shared" ca="1" si="28"/>
        <v>0</v>
      </c>
      <c r="Y184" s="276"/>
      <c r="Z184" s="276"/>
      <c r="AB184" s="278" t="str">
        <f t="shared" si="29"/>
        <v>GoldT.C.A S.p.A</v>
      </c>
    </row>
    <row r="185" spans="1:28" s="277" customFormat="1" ht="102">
      <c r="A185" s="216" t="s">
        <v>750</v>
      </c>
      <c r="B185" s="217" t="s">
        <v>1153</v>
      </c>
      <c r="C185" s="221" t="s">
        <v>2268</v>
      </c>
      <c r="D185" s="283"/>
      <c r="E185" s="217" t="str">
        <f ca="1">IF(ISERROR($V185),"",OFFSET('Smelter Look-up'!$D$4,$V185-4,0)&amp;"")</f>
        <v>CHINA</v>
      </c>
      <c r="F185" s="217" t="str">
        <f ca="1">IF(ISERROR($V185),"",OFFSET('Smelter Look-up'!$E$4,$V185-4,0))</f>
        <v>CID001916</v>
      </c>
      <c r="G185" s="217" t="str">
        <f ca="1">IF(C185=$X$4,"Enter smelter details",IF(ISERROR($V185),"",OFFSET('Smelter Look-up'!$F$4,$V185-4,0)))</f>
        <v>RMI</v>
      </c>
      <c r="H185" s="218">
        <f ca="1">IF(ISERROR($V185),"",OFFSET('Smelter Look-up'!$G$4,$V185-4,0))</f>
        <v>0</v>
      </c>
      <c r="I185" s="219" t="str">
        <f ca="1">IF(ISERROR($V185),"",OFFSET('Smelter Look-up'!$H$4,$V185-4,0))</f>
        <v>Laizhou</v>
      </c>
      <c r="J185" s="219" t="str">
        <f ca="1">IF(ISERROR($V185),"",OFFSET('Smelter Look-up'!$I$4,$V185-4,0))</f>
        <v>Shandong Sheng</v>
      </c>
      <c r="K185" s="273"/>
      <c r="L185" s="273"/>
      <c r="M185" s="273"/>
      <c r="N185" s="273"/>
      <c r="O185" s="273"/>
      <c r="P185" s="220"/>
      <c r="Q185" s="348" t="s">
        <v>15766</v>
      </c>
      <c r="R185" s="217" t="str">
        <f ca="1">IF(ISERROR($V185),"",OFFSET('Smelter Look-up'!$C$4,$V185-4,0)&amp;"")</f>
        <v>The Refinery of Shandong Gold Mining Co., Ltd.</v>
      </c>
      <c r="S185" s="225" t="str">
        <f t="shared" ca="1" si="27"/>
        <v>CN</v>
      </c>
      <c r="T185" s="225" t="str">
        <f ca="1">IF(B185="","",IF(ISERROR(MATCH($J185,SorP!$B$1:$B$6230,0)),"",INDIRECT("'SorP'!$A$"&amp;MATCH($J185,SorP!$B$1:$B$6230,0))))</f>
        <v>CN-SD</v>
      </c>
      <c r="U185" s="241"/>
      <c r="V185" s="275">
        <f>IF(C185="",NA(),MATCH($B185&amp;$C185,'Smelter Look-up'!$J:$J,0))</f>
        <v>256</v>
      </c>
      <c r="W185" s="276"/>
      <c r="X185" s="276">
        <f t="shared" ca="1" si="28"/>
        <v>0</v>
      </c>
      <c r="Y185" s="276"/>
      <c r="Z185" s="276"/>
      <c r="AB185" s="278" t="str">
        <f t="shared" si="29"/>
        <v>GoldThe Refinery of Shandong Gold Mining Co., Ltd.</v>
      </c>
    </row>
    <row r="186" spans="1:28" s="277" customFormat="1" ht="63.75">
      <c r="A186" s="216" t="s">
        <v>751</v>
      </c>
      <c r="B186" s="217" t="s">
        <v>1153</v>
      </c>
      <c r="C186" s="221" t="s">
        <v>2269</v>
      </c>
      <c r="D186" s="283"/>
      <c r="E186" s="217" t="str">
        <f ca="1">IF(ISERROR($V186),"",OFFSET('Smelter Look-up'!$D$4,$V186-4,0)&amp;"")</f>
        <v>JAPAN</v>
      </c>
      <c r="F186" s="217" t="str">
        <f ca="1">IF(ISERROR($V186),"",OFFSET('Smelter Look-up'!$E$4,$V186-4,0))</f>
        <v>CID001938</v>
      </c>
      <c r="G186" s="217" t="str">
        <f ca="1">IF(C186=$X$4,"Enter smelter details",IF(ISERROR($V186),"",OFFSET('Smelter Look-up'!$F$4,$V186-4,0)))</f>
        <v>RMI</v>
      </c>
      <c r="H186" s="218">
        <f ca="1">IF(ISERROR($V186),"",OFFSET('Smelter Look-up'!$G$4,$V186-4,0))</f>
        <v>0</v>
      </c>
      <c r="I186" s="219" t="str">
        <f ca="1">IF(ISERROR($V186),"",OFFSET('Smelter Look-up'!$H$4,$V186-4,0))</f>
        <v>Kuki</v>
      </c>
      <c r="J186" s="219" t="str">
        <f ca="1">IF(ISERROR($V186),"",OFFSET('Smelter Look-up'!$I$4,$V186-4,0))</f>
        <v>Saitama</v>
      </c>
      <c r="K186" s="273"/>
      <c r="L186" s="273"/>
      <c r="M186" s="273"/>
      <c r="N186" s="273"/>
      <c r="O186" s="273"/>
      <c r="P186" s="220"/>
      <c r="Q186" s="348" t="s">
        <v>15767</v>
      </c>
      <c r="R186" s="217" t="str">
        <f ca="1">IF(ISERROR($V186),"",OFFSET('Smelter Look-up'!$C$4,$V186-4,0)&amp;"")</f>
        <v>Tokuriki Honten Co., Ltd.</v>
      </c>
      <c r="S186" s="225" t="str">
        <f t="shared" ca="1" si="27"/>
        <v>JP</v>
      </c>
      <c r="T186" s="225" t="str">
        <f ca="1">IF(B186="","",IF(ISERROR(MATCH($J186,SorP!$B$1:$B$6230,0)),"",INDIRECT("'SorP'!$A$"&amp;MATCH($J186,SorP!$B$1:$B$6230,0))))</f>
        <v>JP-11</v>
      </c>
      <c r="U186" s="241"/>
      <c r="V186" s="275">
        <f>IF(C186="",NA(),MATCH($B186&amp;$C186,'Smelter Look-up'!$J:$J,0))</f>
        <v>257</v>
      </c>
      <c r="W186" s="276"/>
      <c r="X186" s="276">
        <f t="shared" ca="1" si="28"/>
        <v>0</v>
      </c>
      <c r="Y186" s="276"/>
      <c r="Z186" s="276"/>
      <c r="AB186" s="278" t="str">
        <f t="shared" si="29"/>
        <v>GoldTokuriki Honten Co., Ltd.</v>
      </c>
    </row>
    <row r="187" spans="1:28" s="277" customFormat="1" ht="25.5">
      <c r="A187" s="216" t="s">
        <v>753</v>
      </c>
      <c r="B187" s="217" t="s">
        <v>1153</v>
      </c>
      <c r="C187" s="221" t="s">
        <v>626</v>
      </c>
      <c r="D187" s="283"/>
      <c r="E187" s="217" t="str">
        <f ca="1">IF(ISERROR($V187),"",OFFSET('Smelter Look-up'!$D$4,$V187-4,0)&amp;"")</f>
        <v>KOREA, REPUBLIC OF</v>
      </c>
      <c r="F187" s="217" t="str">
        <f ca="1">IF(ISERROR($V187),"",OFFSET('Smelter Look-up'!$E$4,$V187-4,0))</f>
        <v>CID001955</v>
      </c>
      <c r="G187" s="217" t="str">
        <f ca="1">IF(C187=$X$4,"Enter smelter details",IF(ISERROR($V187),"",OFFSET('Smelter Look-up'!$F$4,$V187-4,0)))</f>
        <v>RMI</v>
      </c>
      <c r="H187" s="218">
        <f ca="1">IF(ISERROR($V187),"",OFFSET('Smelter Look-up'!$G$4,$V187-4,0))</f>
        <v>0</v>
      </c>
      <c r="I187" s="219" t="str">
        <f ca="1">IF(ISERROR($V187),"",OFFSET('Smelter Look-up'!$H$4,$V187-4,0))</f>
        <v>Asan</v>
      </c>
      <c r="J187" s="219" t="str">
        <f ca="1">IF(ISERROR($V187),"",OFFSET('Smelter Look-up'!$I$4,$V187-4,0))</f>
        <v>Chungcheongnam-do</v>
      </c>
      <c r="K187" s="273"/>
      <c r="L187" s="273"/>
      <c r="M187" s="273"/>
      <c r="N187" s="273"/>
      <c r="O187" s="273"/>
      <c r="P187" s="220"/>
      <c r="Q187" s="348" t="s">
        <v>15708</v>
      </c>
      <c r="R187" s="217" t="str">
        <f ca="1">IF(ISERROR($V187),"",OFFSET('Smelter Look-up'!$C$4,$V187-4,0)&amp;"")</f>
        <v>Torecom</v>
      </c>
      <c r="S187" s="225" t="str">
        <f t="shared" ca="1" si="27"/>
        <v>KR</v>
      </c>
      <c r="T187" s="225" t="str">
        <f ca="1">IF(B187="","",IF(ISERROR(MATCH($J187,SorP!$B$1:$B$6230,0)),"",INDIRECT("'SorP'!$A$"&amp;MATCH($J187,SorP!$B$1:$B$6230,0))))</f>
        <v>KR-44</v>
      </c>
      <c r="U187" s="241"/>
      <c r="V187" s="275">
        <f>IF(C187="",NA(),MATCH($B187&amp;$C187,'Smelter Look-up'!$J:$J,0))</f>
        <v>262</v>
      </c>
      <c r="W187" s="276"/>
      <c r="X187" s="276">
        <f t="shared" ca="1" si="28"/>
        <v>0</v>
      </c>
      <c r="Y187" s="276"/>
      <c r="Z187" s="276"/>
      <c r="AB187" s="278" t="str">
        <f t="shared" si="29"/>
        <v>GoldTorecom</v>
      </c>
    </row>
    <row r="188" spans="1:28" s="277" customFormat="1" ht="51">
      <c r="A188" s="216" t="s">
        <v>754</v>
      </c>
      <c r="B188" s="217" t="s">
        <v>1153</v>
      </c>
      <c r="C188" s="221" t="s">
        <v>2270</v>
      </c>
      <c r="D188" s="283"/>
      <c r="E188" s="217" t="str">
        <f ca="1">IF(ISERROR($V188),"",OFFSET('Smelter Look-up'!$D$4,$V188-4,0)&amp;"")</f>
        <v>BRAZIL</v>
      </c>
      <c r="F188" s="217" t="str">
        <f ca="1">IF(ISERROR($V188),"",OFFSET('Smelter Look-up'!$E$4,$V188-4,0))</f>
        <v>CID001977</v>
      </c>
      <c r="G188" s="217" t="str">
        <f ca="1">IF(C188=$X$4,"Enter smelter details",IF(ISERROR($V188),"",OFFSET('Smelter Look-up'!$F$4,$V188-4,0)))</f>
        <v>RMI</v>
      </c>
      <c r="H188" s="218">
        <f ca="1">IF(ISERROR($V188),"",OFFSET('Smelter Look-up'!$G$4,$V188-4,0))</f>
        <v>0</v>
      </c>
      <c r="I188" s="219" t="str">
        <f ca="1">IF(ISERROR($V188),"",OFFSET('Smelter Look-up'!$H$4,$V188-4,0))</f>
        <v>Guarulhos</v>
      </c>
      <c r="J188" s="219" t="str">
        <f ca="1">IF(ISERROR($V188),"",OFFSET('Smelter Look-up'!$I$4,$V188-4,0))</f>
        <v>São Paulo</v>
      </c>
      <c r="K188" s="273"/>
      <c r="L188" s="273"/>
      <c r="M188" s="273"/>
      <c r="N188" s="273"/>
      <c r="O188" s="273"/>
      <c r="P188" s="220"/>
      <c r="Q188" s="348" t="s">
        <v>15768</v>
      </c>
      <c r="R188" s="217" t="str">
        <f ca="1">IF(ISERROR($V188),"",OFFSET('Smelter Look-up'!$C$4,$V188-4,0)&amp;"")</f>
        <v>Umicore Brasil Ltda.</v>
      </c>
      <c r="S188" s="225" t="str">
        <f t="shared" ca="1" si="27"/>
        <v>BR</v>
      </c>
      <c r="T188" s="225" t="str">
        <f ca="1">IF(B188="","",IF(ISERROR(MATCH($J188,SorP!$B$1:$B$6230,0)),"",INDIRECT("'SorP'!$A$"&amp;MATCH($J188,SorP!$B$1:$B$6230,0))))</f>
        <v>BR-SP</v>
      </c>
      <c r="U188" s="241"/>
      <c r="V188" s="275">
        <f>IF(C188="",NA(),MATCH($B188&amp;$C188,'Smelter Look-up'!$J:$J,0))</f>
        <v>264</v>
      </c>
      <c r="W188" s="276"/>
      <c r="X188" s="276">
        <f t="shared" ca="1" si="28"/>
        <v>0</v>
      </c>
      <c r="Y188" s="276"/>
      <c r="Z188" s="276"/>
      <c r="AB188" s="278" t="str">
        <f t="shared" si="29"/>
        <v>GoldUmicore Brasil Ltda.</v>
      </c>
    </row>
    <row r="189" spans="1:28" s="277" customFormat="1" ht="63.75">
      <c r="A189" s="216" t="s">
        <v>150</v>
      </c>
      <c r="B189" s="217" t="s">
        <v>1153</v>
      </c>
      <c r="C189" s="221" t="s">
        <v>149</v>
      </c>
      <c r="D189" s="283"/>
      <c r="E189" s="217" t="str">
        <f ca="1">IF(ISERROR($V189),"",OFFSET('Smelter Look-up'!$D$4,$V189-4,0)&amp;"")</f>
        <v>THAILAND</v>
      </c>
      <c r="F189" s="217" t="str">
        <f ca="1">IF(ISERROR($V189),"",OFFSET('Smelter Look-up'!$E$4,$V189-4,0))</f>
        <v>CID002314</v>
      </c>
      <c r="G189" s="217" t="str">
        <f ca="1">IF(C189=$X$4,"Enter smelter details",IF(ISERROR($V189),"",OFFSET('Smelter Look-up'!$F$4,$V189-4,0)))</f>
        <v>RMI</v>
      </c>
      <c r="H189" s="218">
        <f ca="1">IF(ISERROR($V189),"",OFFSET('Smelter Look-up'!$G$4,$V189-4,0))</f>
        <v>0</v>
      </c>
      <c r="I189" s="219" t="str">
        <f ca="1">IF(ISERROR($V189),"",OFFSET('Smelter Look-up'!$H$4,$V189-4,0))</f>
        <v>Khwaeng Dok Mai</v>
      </c>
      <c r="J189" s="219" t="str">
        <f ca="1">IF(ISERROR($V189),"",OFFSET('Smelter Look-up'!$I$4,$V189-4,0))</f>
        <v>Krung Thep Maha Nakhon</v>
      </c>
      <c r="K189" s="273"/>
      <c r="L189" s="273"/>
      <c r="M189" s="273"/>
      <c r="N189" s="273"/>
      <c r="O189" s="273"/>
      <c r="P189" s="220"/>
      <c r="Q189" s="348" t="s">
        <v>15769</v>
      </c>
      <c r="R189" s="217" t="str">
        <f ca="1">IF(ISERROR($V189),"",OFFSET('Smelter Look-up'!$C$4,$V189-4,0)&amp;"")</f>
        <v>Umicore Precious Metals Thailand</v>
      </c>
      <c r="S189" s="225" t="str">
        <f t="shared" ca="1" si="27"/>
        <v>TH</v>
      </c>
      <c r="T189" s="225" t="str">
        <f ca="1">IF(B189="","",IF(ISERROR(MATCH($J189,SorP!$B$1:$B$6230,0)),"",INDIRECT("'SorP'!$A$"&amp;MATCH($J189,SorP!$B$1:$B$6230,0))))</f>
        <v>TH-10</v>
      </c>
      <c r="U189" s="241"/>
      <c r="V189" s="275">
        <f>IF(C189="",NA(),MATCH($B189&amp;$C189,'Smelter Look-up'!$J:$J,0))</f>
        <v>266</v>
      </c>
      <c r="W189" s="276"/>
      <c r="X189" s="276">
        <f t="shared" ca="1" si="28"/>
        <v>0</v>
      </c>
      <c r="Y189" s="276"/>
      <c r="Z189" s="276"/>
      <c r="AB189" s="278" t="str">
        <f t="shared" si="29"/>
        <v>GoldUmicore Precious Metals Thailand</v>
      </c>
    </row>
    <row r="190" spans="1:28" s="277" customFormat="1" ht="76.5">
      <c r="A190" s="216" t="s">
        <v>756</v>
      </c>
      <c r="B190" s="217" t="s">
        <v>1153</v>
      </c>
      <c r="C190" s="221" t="s">
        <v>843</v>
      </c>
      <c r="D190" s="283"/>
      <c r="E190" s="217" t="str">
        <f ca="1">IF(ISERROR($V190),"",OFFSET('Smelter Look-up'!$D$4,$V190-4,0)&amp;"")</f>
        <v>UNITED STATES OF AMERICA</v>
      </c>
      <c r="F190" s="217" t="str">
        <f ca="1">IF(ISERROR($V190),"",OFFSET('Smelter Look-up'!$E$4,$V190-4,0))</f>
        <v>CID001993</v>
      </c>
      <c r="G190" s="217" t="str">
        <f ca="1">IF(C190=$X$4,"Enter smelter details",IF(ISERROR($V190),"",OFFSET('Smelter Look-up'!$F$4,$V190-4,0)))</f>
        <v>RMI</v>
      </c>
      <c r="H190" s="218">
        <f ca="1">IF(ISERROR($V190),"",OFFSET('Smelter Look-up'!$G$4,$V190-4,0))</f>
        <v>0</v>
      </c>
      <c r="I190" s="219" t="str">
        <f ca="1">IF(ISERROR($V190),"",OFFSET('Smelter Look-up'!$H$4,$V190-4,0))</f>
        <v>Alden</v>
      </c>
      <c r="J190" s="219" t="str">
        <f ca="1">IF(ISERROR($V190),"",OFFSET('Smelter Look-up'!$I$4,$V190-4,0))</f>
        <v>New York</v>
      </c>
      <c r="K190" s="273"/>
      <c r="L190" s="273"/>
      <c r="M190" s="273"/>
      <c r="N190" s="273"/>
      <c r="O190" s="273"/>
      <c r="P190" s="220"/>
      <c r="Q190" s="348" t="s">
        <v>15770</v>
      </c>
      <c r="R190" s="217" t="str">
        <f ca="1">IF(ISERROR($V190),"",OFFSET('Smelter Look-up'!$C$4,$V190-4,0)&amp;"")</f>
        <v>United Precious Metal Refining, Inc.</v>
      </c>
      <c r="S190" s="225" t="str">
        <f t="shared" ca="1" si="27"/>
        <v>US</v>
      </c>
      <c r="T190" s="225" t="str">
        <f ca="1">IF(B190="","",IF(ISERROR(MATCH($J190,SorP!$B$1:$B$6230,0)),"",INDIRECT("'SorP'!$A$"&amp;MATCH($J190,SorP!$B$1:$B$6230,0))))</f>
        <v>US-NY</v>
      </c>
      <c r="U190" s="241"/>
      <c r="V190" s="275">
        <f>IF(C190="",NA(),MATCH($B190&amp;$C190,'Smelter Look-up'!$J:$J,0))</f>
        <v>268</v>
      </c>
      <c r="W190" s="276"/>
      <c r="X190" s="276">
        <f t="shared" ca="1" si="28"/>
        <v>0</v>
      </c>
      <c r="Y190" s="276"/>
      <c r="Z190" s="276"/>
      <c r="AB190" s="278" t="str">
        <f t="shared" si="29"/>
        <v>GoldUnited Precious Metal Refining, Inc.</v>
      </c>
    </row>
    <row r="191" spans="1:28" s="277" customFormat="1" ht="38.25">
      <c r="A191" s="216" t="s">
        <v>757</v>
      </c>
      <c r="B191" s="217" t="s">
        <v>1153</v>
      </c>
      <c r="C191" s="221" t="s">
        <v>2460</v>
      </c>
      <c r="D191" s="283"/>
      <c r="E191" s="217" t="str">
        <f ca="1">IF(ISERROR($V191),"",OFFSET('Smelter Look-up'!$D$4,$V191-4,0)&amp;"")</f>
        <v>SWITZERLAND</v>
      </c>
      <c r="F191" s="217" t="str">
        <f ca="1">IF(ISERROR($V191),"",OFFSET('Smelter Look-up'!$E$4,$V191-4,0))</f>
        <v>CID002003</v>
      </c>
      <c r="G191" s="217" t="str">
        <f ca="1">IF(C191=$X$4,"Enter smelter details",IF(ISERROR($V191),"",OFFSET('Smelter Look-up'!$F$4,$V191-4,0)))</f>
        <v>RMI</v>
      </c>
      <c r="H191" s="218">
        <f ca="1">IF(ISERROR($V191),"",OFFSET('Smelter Look-up'!$G$4,$V191-4,0))</f>
        <v>0</v>
      </c>
      <c r="I191" s="219" t="str">
        <f ca="1">IF(ISERROR($V191),"",OFFSET('Smelter Look-up'!$H$4,$V191-4,0))</f>
        <v>Balerna</v>
      </c>
      <c r="J191" s="219" t="str">
        <f ca="1">IF(ISERROR($V191),"",OFFSET('Smelter Look-up'!$I$4,$V191-4,0))</f>
        <v>Ticino</v>
      </c>
      <c r="K191" s="273"/>
      <c r="L191" s="273"/>
      <c r="M191" s="273"/>
      <c r="N191" s="273"/>
      <c r="O191" s="273"/>
      <c r="P191" s="220"/>
      <c r="Q191" s="348" t="s">
        <v>15757</v>
      </c>
      <c r="R191" s="217" t="str">
        <f ca="1">IF(ISERROR($V191),"",OFFSET('Smelter Look-up'!$C$4,$V191-4,0)&amp;"")</f>
        <v>Valcambi S.A.</v>
      </c>
      <c r="S191" s="225" t="str">
        <f t="shared" ca="1" si="27"/>
        <v>CH</v>
      </c>
      <c r="T191" s="225" t="str">
        <f ca="1">IF(B191="","",IF(ISERROR(MATCH($J191,SorP!$B$1:$B$6230,0)),"",INDIRECT("'SorP'!$A$"&amp;MATCH($J191,SorP!$B$1:$B$6230,0))))</f>
        <v>CH-TI</v>
      </c>
      <c r="U191" s="241"/>
      <c r="V191" s="275">
        <f>IF(C191="",NA(),MATCH($B191&amp;$C191,'Smelter Look-up'!$J:$J,0))</f>
        <v>269</v>
      </c>
      <c r="W191" s="276"/>
      <c r="X191" s="276">
        <f t="shared" ca="1" si="28"/>
        <v>0</v>
      </c>
      <c r="Y191" s="276"/>
      <c r="Z191" s="276"/>
      <c r="AB191" s="278" t="str">
        <f t="shared" si="29"/>
        <v>GoldValcambi S.A.</v>
      </c>
    </row>
    <row r="192" spans="1:28" s="277" customFormat="1" ht="63.75">
      <c r="A192" s="216" t="s">
        <v>2315</v>
      </c>
      <c r="B192" s="217" t="s">
        <v>1153</v>
      </c>
      <c r="C192" s="221" t="s">
        <v>2312</v>
      </c>
      <c r="D192" s="283"/>
      <c r="E192" s="217" t="str">
        <f ca="1">IF(ISERROR($V192),"",OFFSET('Smelter Look-up'!$D$4,$V192-4,0)&amp;"")</f>
        <v>GERMANY</v>
      </c>
      <c r="F192" s="217" t="str">
        <f ca="1">IF(ISERROR($V192),"",OFFSET('Smelter Look-up'!$E$4,$V192-4,0))</f>
        <v>CID002778</v>
      </c>
      <c r="G192" s="217" t="str">
        <f ca="1">IF(C192=$X$4,"Enter smelter details",IF(ISERROR($V192),"",OFFSET('Smelter Look-up'!$F$4,$V192-4,0)))</f>
        <v>RMI</v>
      </c>
      <c r="H192" s="218">
        <f ca="1">IF(ISERROR($V192),"",OFFSET('Smelter Look-up'!$G$4,$V192-4,0))</f>
        <v>0</v>
      </c>
      <c r="I192" s="219" t="str">
        <f ca="1">IF(ISERROR($V192),"",OFFSET('Smelter Look-up'!$H$4,$V192-4,0))</f>
        <v>Pforzheim</v>
      </c>
      <c r="J192" s="219" t="str">
        <f ca="1">IF(ISERROR($V192),"",OFFSET('Smelter Look-up'!$I$4,$V192-4,0))</f>
        <v>Baden-Württemberg</v>
      </c>
      <c r="K192" s="273"/>
      <c r="L192" s="273"/>
      <c r="M192" s="273"/>
      <c r="N192" s="273"/>
      <c r="O192" s="273"/>
      <c r="P192" s="220"/>
      <c r="Q192" s="348" t="s">
        <v>15715</v>
      </c>
      <c r="R192" s="217" t="str">
        <f ca="1">IF(ISERROR($V192),"",OFFSET('Smelter Look-up'!$C$4,$V192-4,0)&amp;"")</f>
        <v>WIELAND Edelmetalle GmbH</v>
      </c>
      <c r="S192" s="225" t="str">
        <f t="shared" ca="1" si="27"/>
        <v>DE</v>
      </c>
      <c r="T192" s="225" t="str">
        <f ca="1">IF(B192="","",IF(ISERROR(MATCH($J192,SorP!$B$1:$B$6230,0)),"",INDIRECT("'SorP'!$A$"&amp;MATCH($J192,SorP!$B$1:$B$6230,0))))</f>
        <v>DE-BW</v>
      </c>
      <c r="U192" s="241"/>
      <c r="V192" s="275">
        <f>IF(C192="",NA(),MATCH($B192&amp;$C192,'Smelter Look-up'!$J:$J,0))</f>
        <v>271</v>
      </c>
      <c r="W192" s="276"/>
      <c r="X192" s="276">
        <f t="shared" ca="1" si="28"/>
        <v>0</v>
      </c>
      <c r="Y192" s="276"/>
      <c r="Z192" s="276"/>
      <c r="AB192" s="278" t="str">
        <f t="shared" si="29"/>
        <v>GoldWIELAND Edelmetalle GmbH</v>
      </c>
    </row>
    <row r="193" spans="1:28" s="277" customFormat="1" ht="51">
      <c r="A193" s="216" t="s">
        <v>759</v>
      </c>
      <c r="B193" s="217" t="s">
        <v>1153</v>
      </c>
      <c r="C193" s="221" t="s">
        <v>13261</v>
      </c>
      <c r="D193" s="283"/>
      <c r="E193" s="217" t="str">
        <f ca="1">IF(ISERROR($V193),"",OFFSET('Smelter Look-up'!$D$4,$V193-4,0)&amp;"")</f>
        <v>JAPAN</v>
      </c>
      <c r="F193" s="217" t="str">
        <f ca="1">IF(ISERROR($V193),"",OFFSET('Smelter Look-up'!$E$4,$V193-4,0))</f>
        <v>CID002100</v>
      </c>
      <c r="G193" s="217" t="str">
        <f ca="1">IF(C193=$X$4,"Enter smelter details",IF(ISERROR($V193),"",OFFSET('Smelter Look-up'!$F$4,$V193-4,0)))</f>
        <v>RMI</v>
      </c>
      <c r="H193" s="218">
        <f ca="1">IF(ISERROR($V193),"",OFFSET('Smelter Look-up'!$G$4,$V193-4,0))</f>
        <v>0</v>
      </c>
      <c r="I193" s="219" t="str">
        <f ca="1">IF(ISERROR($V193),"",OFFSET('Smelter Look-up'!$H$4,$V193-4,0))</f>
        <v>Konan</v>
      </c>
      <c r="J193" s="219" t="str">
        <f ca="1">IF(ISERROR($V193),"",OFFSET('Smelter Look-up'!$I$4,$V193-4,0))</f>
        <v>Kochi</v>
      </c>
      <c r="K193" s="273"/>
      <c r="L193" s="273"/>
      <c r="M193" s="273"/>
      <c r="N193" s="273"/>
      <c r="O193" s="273"/>
      <c r="P193" s="220"/>
      <c r="Q193" s="348" t="s">
        <v>15771</v>
      </c>
      <c r="R193" s="217" t="str">
        <f ca="1">IF(ISERROR($V193),"",OFFSET('Smelter Look-up'!$C$4,$V193-4,0)&amp;"")</f>
        <v>Yamakin Co., Ltd.</v>
      </c>
      <c r="S193" s="225" t="str">
        <f t="shared" ca="1" si="27"/>
        <v>JP</v>
      </c>
      <c r="T193" s="225" t="str">
        <f ca="1">IF(B193="","",IF(ISERROR(MATCH($J193,SorP!$B$1:$B$6230,0)),"",INDIRECT("'SorP'!$A$"&amp;MATCH($J193,SorP!$B$1:$B$6230,0))))</f>
        <v>JP-39</v>
      </c>
      <c r="U193" s="241"/>
      <c r="V193" s="275">
        <f>IF(C193="",NA(),MATCH($B193&amp;$C193,'Smelter Look-up'!$J:$J,0))</f>
        <v>275</v>
      </c>
      <c r="W193" s="276"/>
      <c r="X193" s="276">
        <f t="shared" ca="1" si="28"/>
        <v>0</v>
      </c>
      <c r="Y193" s="276"/>
      <c r="Z193" s="276"/>
      <c r="AB193" s="278" t="str">
        <f t="shared" si="29"/>
        <v>GoldYamakin Co., Ltd.</v>
      </c>
    </row>
    <row r="194" spans="1:28" s="277" customFormat="1" ht="63.75">
      <c r="A194" s="216" t="s">
        <v>760</v>
      </c>
      <c r="B194" s="217" t="s">
        <v>1153</v>
      </c>
      <c r="C194" s="221" t="s">
        <v>2272</v>
      </c>
      <c r="D194" s="283"/>
      <c r="E194" s="217" t="str">
        <f ca="1">IF(ISERROR($V194),"",OFFSET('Smelter Look-up'!$D$4,$V194-4,0)&amp;"")</f>
        <v>JAPAN</v>
      </c>
      <c r="F194" s="217" t="str">
        <f ca="1">IF(ISERROR($V194),"",OFFSET('Smelter Look-up'!$E$4,$V194-4,0))</f>
        <v>CID002129</v>
      </c>
      <c r="G194" s="217" t="str">
        <f ca="1">IF(C194=$X$4,"Enter smelter details",IF(ISERROR($V194),"",OFFSET('Smelter Look-up'!$F$4,$V194-4,0)))</f>
        <v>RMI</v>
      </c>
      <c r="H194" s="218">
        <f ca="1">IF(ISERROR($V194),"",OFFSET('Smelter Look-up'!$G$4,$V194-4,0))</f>
        <v>0</v>
      </c>
      <c r="I194" s="219" t="str">
        <f ca="1">IF(ISERROR($V194),"",OFFSET('Smelter Look-up'!$H$4,$V194-4,0))</f>
        <v>Sagamihara</v>
      </c>
      <c r="J194" s="219" t="str">
        <f ca="1">IF(ISERROR($V194),"",OFFSET('Smelter Look-up'!$I$4,$V194-4,0))</f>
        <v>Kanagawa</v>
      </c>
      <c r="K194" s="273"/>
      <c r="L194" s="273"/>
      <c r="M194" s="273"/>
      <c r="N194" s="273"/>
      <c r="O194" s="273"/>
      <c r="P194" s="220"/>
      <c r="Q194" s="348" t="s">
        <v>15772</v>
      </c>
      <c r="R194" s="217" t="str">
        <f ca="1">IF(ISERROR($V194),"",OFFSET('Smelter Look-up'!$C$4,$V194-4,0)&amp;"")</f>
        <v>Yokohama Metal Co., Ltd.</v>
      </c>
      <c r="S194" s="225" t="str">
        <f t="shared" ca="1" si="27"/>
        <v>JP</v>
      </c>
      <c r="T194" s="225" t="str">
        <f ca="1">IF(B194="","",IF(ISERROR(MATCH($J194,SorP!$B$1:$B$6230,0)),"",INDIRECT("'SorP'!$A$"&amp;MATCH($J194,SorP!$B$1:$B$6230,0))))</f>
        <v>JP-14</v>
      </c>
      <c r="U194" s="241"/>
      <c r="V194" s="275">
        <f>IF(C194="",NA(),MATCH($B194&amp;$C194,'Smelter Look-up'!$J:$J,0))</f>
        <v>280</v>
      </c>
      <c r="W194" s="276"/>
      <c r="X194" s="276">
        <f t="shared" ca="1" si="28"/>
        <v>0</v>
      </c>
      <c r="Y194" s="276"/>
      <c r="Z194" s="276"/>
      <c r="AB194" s="278" t="str">
        <f t="shared" si="29"/>
        <v>GoldYokohama Metal Co., Ltd.</v>
      </c>
    </row>
    <row r="195" spans="1:28" s="277" customFormat="1" ht="114.75">
      <c r="A195" s="216" t="s">
        <v>762</v>
      </c>
      <c r="B195" s="217" t="s">
        <v>1153</v>
      </c>
      <c r="C195" s="221" t="s">
        <v>1348</v>
      </c>
      <c r="D195" s="283"/>
      <c r="E195" s="217" t="str">
        <f ca="1">IF(ISERROR($V195),"",OFFSET('Smelter Look-up'!$D$4,$V195-4,0)&amp;"")</f>
        <v>CHINA</v>
      </c>
      <c r="F195" s="217" t="str">
        <f ca="1">IF(ISERROR($V195),"",OFFSET('Smelter Look-up'!$E$4,$V195-4,0))</f>
        <v>CID002224</v>
      </c>
      <c r="G195" s="217" t="str">
        <f ca="1">IF(C195=$X$4,"Enter smelter details",IF(ISERROR($V195),"",OFFSET('Smelter Look-up'!$F$4,$V195-4,0)))</f>
        <v>RMI</v>
      </c>
      <c r="H195" s="218">
        <f ca="1">IF(ISERROR($V195),"",OFFSET('Smelter Look-up'!$G$4,$V195-4,0))</f>
        <v>0</v>
      </c>
      <c r="I195" s="219" t="str">
        <f ca="1">IF(ISERROR($V195),"",OFFSET('Smelter Look-up'!$H$4,$V195-4,0))</f>
        <v>Sanmenxia</v>
      </c>
      <c r="J195" s="219" t="str">
        <f ca="1">IF(ISERROR($V195),"",OFFSET('Smelter Look-up'!$I$4,$V195-4,0))</f>
        <v>Henan Sheng</v>
      </c>
      <c r="K195" s="273"/>
      <c r="L195" s="273"/>
      <c r="M195" s="273"/>
      <c r="N195" s="273"/>
      <c r="O195" s="273"/>
      <c r="P195" s="220"/>
      <c r="Q195" s="348" t="s">
        <v>15773</v>
      </c>
      <c r="R195" s="217" t="str">
        <f ca="1">IF(ISERROR($V195),"",OFFSET('Smelter Look-up'!$C$4,$V195-4,0)&amp;"")</f>
        <v>Zhongyuan Gold Smelter of Zhongjin Gold Corporation</v>
      </c>
      <c r="S195" s="225" t="str">
        <f t="shared" ca="1" si="27"/>
        <v>CN</v>
      </c>
      <c r="T195" s="225" t="str">
        <f ca="1">IF(B195="","",IF(ISERROR(MATCH($J195,SorP!$B$1:$B$6230,0)),"",INDIRECT("'SorP'!$A$"&amp;MATCH($J195,SorP!$B$1:$B$6230,0))))</f>
        <v>CN-HA</v>
      </c>
      <c r="U195" s="241"/>
      <c r="V195" s="275">
        <f>IF(C195="",NA(),MATCH($B195&amp;$C195,'Smelter Look-up'!$J:$J,0))</f>
        <v>290</v>
      </c>
      <c r="W195" s="276"/>
      <c r="X195" s="276">
        <f t="shared" ca="1" si="28"/>
        <v>0</v>
      </c>
      <c r="Y195" s="276"/>
      <c r="Z195" s="276"/>
      <c r="AB195" s="278" t="str">
        <f t="shared" si="29"/>
        <v>GoldZhongyuan Gold Smelter of Zhongjin Gold Corporation</v>
      </c>
    </row>
    <row r="196" spans="1:28" s="277" customFormat="1" ht="38.25">
      <c r="A196" s="216" t="s">
        <v>810</v>
      </c>
      <c r="B196" s="217" t="s">
        <v>1156</v>
      </c>
      <c r="C196" s="221" t="s">
        <v>14163</v>
      </c>
      <c r="D196" s="283"/>
      <c r="E196" s="217" t="str">
        <f ca="1">IF(ISERROR($V196),"",OFFSET('Smelter Look-up'!$D$4,$V196-4,0)&amp;"")</f>
        <v>JAPAN</v>
      </c>
      <c r="F196" s="217" t="str">
        <f ca="1">IF(ISERROR($V196),"",OFFSET('Smelter Look-up'!$E$4,$V196-4,0))</f>
        <v>CID000004</v>
      </c>
      <c r="G196" s="217" t="str">
        <f ca="1">IF(C196=$X$4,"Enter smelter details",IF(ISERROR($V196),"",OFFSET('Smelter Look-up'!$F$4,$V196-4,0)))</f>
        <v>RMI</v>
      </c>
      <c r="H196" s="218">
        <f ca="1">IF(ISERROR($V196),"",OFFSET('Smelter Look-up'!$G$4,$V196-4,0))</f>
        <v>0</v>
      </c>
      <c r="I196" s="219" t="str">
        <f ca="1">IF(ISERROR($V196),"",OFFSET('Smelter Look-up'!$H$4,$V196-4,0))</f>
        <v>Toyama City</v>
      </c>
      <c r="J196" s="219" t="str">
        <f ca="1">IF(ISERROR($V196),"",OFFSET('Smelter Look-up'!$I$4,$V196-4,0))</f>
        <v>Toyama</v>
      </c>
      <c r="K196" s="273"/>
      <c r="L196" s="273"/>
      <c r="M196" s="273"/>
      <c r="N196" s="273"/>
      <c r="O196" s="273"/>
      <c r="P196" s="220"/>
      <c r="Q196" s="348" t="s">
        <v>15774</v>
      </c>
      <c r="R196" s="217" t="str">
        <f ca="1">IF(ISERROR($V196),"",OFFSET('Smelter Look-up'!$C$4,$V196-4,0)&amp;"")</f>
        <v>A.L.M.T. Corp.</v>
      </c>
      <c r="S196" s="225" t="str">
        <f t="shared" ca="1" si="27"/>
        <v>JP</v>
      </c>
      <c r="T196" s="225" t="str">
        <f ca="1">IF(B196="","",IF(ISERROR(MATCH($J196,SorP!$B$1:$B$6230,0)),"",INDIRECT("'SorP'!$A$"&amp;MATCH($J196,SorP!$B$1:$B$6230,0))))</f>
        <v>JP-16</v>
      </c>
      <c r="U196" s="241"/>
      <c r="V196" s="275">
        <f>IF(C196="",NA(),MATCH($B196&amp;$C196,'Smelter Look-up'!$J:$J,0))</f>
        <v>486</v>
      </c>
      <c r="W196" s="276"/>
      <c r="X196" s="276">
        <f t="shared" ca="1" si="28"/>
        <v>0</v>
      </c>
      <c r="Y196" s="276"/>
      <c r="Z196" s="276"/>
      <c r="AB196" s="278" t="str">
        <f t="shared" si="29"/>
        <v>TungstenA.L.M.T. Corp.</v>
      </c>
    </row>
    <row r="197" spans="1:28" s="277" customFormat="1" ht="114.75">
      <c r="A197" s="216" t="s">
        <v>1429</v>
      </c>
      <c r="B197" s="217" t="s">
        <v>1156</v>
      </c>
      <c r="C197" s="221" t="s">
        <v>1428</v>
      </c>
      <c r="D197" s="283"/>
      <c r="E197" s="217" t="str">
        <f ca="1">IF(ISERROR($V197),"",OFFSET('Smelter Look-up'!$D$4,$V197-4,0)&amp;"")</f>
        <v>CHINA</v>
      </c>
      <c r="F197" s="217" t="str">
        <f ca="1">IF(ISERROR($V197),"",OFFSET('Smelter Look-up'!$E$4,$V197-4,0))</f>
        <v>CID002513</v>
      </c>
      <c r="G197" s="217" t="str">
        <f ca="1">IF(C197=$X$4,"Enter smelter details",IF(ISERROR($V197),"",OFFSET('Smelter Look-up'!$F$4,$V197-4,0)))</f>
        <v>RMI</v>
      </c>
      <c r="H197" s="218">
        <f ca="1">IF(ISERROR($V197),"",OFFSET('Smelter Look-up'!$G$4,$V197-4,0))</f>
        <v>0</v>
      </c>
      <c r="I197" s="219" t="str">
        <f ca="1">IF(ISERROR($V197),"",OFFSET('Smelter Look-up'!$H$4,$V197-4,0))</f>
        <v>Chenzhou</v>
      </c>
      <c r="J197" s="219" t="str">
        <f ca="1">IF(ISERROR($V197),"",OFFSET('Smelter Look-up'!$I$4,$V197-4,0))</f>
        <v>Hunan Sheng</v>
      </c>
      <c r="K197" s="273"/>
      <c r="L197" s="273"/>
      <c r="M197" s="273"/>
      <c r="N197" s="273"/>
      <c r="O197" s="273"/>
      <c r="P197" s="220"/>
      <c r="Q197" s="348" t="s">
        <v>15775</v>
      </c>
      <c r="R197" s="217" t="str">
        <f ca="1">IF(ISERROR($V197),"",OFFSET('Smelter Look-up'!$C$4,$V197-4,0)&amp;"")</f>
        <v>Chenzhou Diamond Tungsten Products Co., Ltd.</v>
      </c>
      <c r="S197" s="225" t="str">
        <f t="shared" ca="1" si="27"/>
        <v>CN</v>
      </c>
      <c r="T197" s="225" t="str">
        <f ca="1">IF(B197="","",IF(ISERROR(MATCH($J197,SorP!$B$1:$B$6230,0)),"",INDIRECT("'SorP'!$A$"&amp;MATCH($J197,SorP!$B$1:$B$6230,0))))</f>
        <v>CN-HN</v>
      </c>
      <c r="U197" s="241"/>
      <c r="V197" s="275">
        <f>IF(C197="",NA(),MATCH($B197&amp;$C197,'Smelter Look-up'!$J:$J,0))</f>
        <v>497</v>
      </c>
      <c r="W197" s="276"/>
      <c r="X197" s="276">
        <f t="shared" ca="1" si="28"/>
        <v>0</v>
      </c>
      <c r="Y197" s="276"/>
      <c r="Z197" s="276"/>
      <c r="AB197" s="278" t="str">
        <f t="shared" si="29"/>
        <v>TungstenChenzhou Diamond Tungsten Products Co., Ltd.</v>
      </c>
    </row>
    <row r="198" spans="1:28" s="277" customFormat="1" ht="102">
      <c r="A198" s="216" t="s">
        <v>813</v>
      </c>
      <c r="B198" s="217" t="s">
        <v>1156</v>
      </c>
      <c r="C198" s="221" t="s">
        <v>1402</v>
      </c>
      <c r="D198" s="283"/>
      <c r="E198" s="217" t="str">
        <f ca="1">IF(ISERROR($V198),"",OFFSET('Smelter Look-up'!$D$4,$V198-4,0)&amp;"")</f>
        <v>CHINA</v>
      </c>
      <c r="F198" s="217" t="str">
        <f ca="1">IF(ISERROR($V198),"",OFFSET('Smelter Look-up'!$E$4,$V198-4,0))</f>
        <v>CID000258</v>
      </c>
      <c r="G198" s="217" t="str">
        <f ca="1">IF(C198=$X$4,"Enter smelter details",IF(ISERROR($V198),"",OFFSET('Smelter Look-up'!$F$4,$V198-4,0)))</f>
        <v>RMI</v>
      </c>
      <c r="H198" s="218">
        <f ca="1">IF(ISERROR($V198),"",OFFSET('Smelter Look-up'!$G$4,$V198-4,0))</f>
        <v>0</v>
      </c>
      <c r="I198" s="219" t="str">
        <f ca="1">IF(ISERROR($V198),"",OFFSET('Smelter Look-up'!$H$4,$V198-4,0))</f>
        <v>Ganzhou</v>
      </c>
      <c r="J198" s="219" t="str">
        <f ca="1">IF(ISERROR($V198),"",OFFSET('Smelter Look-up'!$I$4,$V198-4,0))</f>
        <v>Jiangxi Sheng</v>
      </c>
      <c r="K198" s="273"/>
      <c r="L198" s="273"/>
      <c r="M198" s="273"/>
      <c r="N198" s="273"/>
      <c r="O198" s="273"/>
      <c r="P198" s="220"/>
      <c r="Q198" s="348" t="s">
        <v>15776</v>
      </c>
      <c r="R198" s="217" t="str">
        <f ca="1">IF(ISERROR($V198),"",OFFSET('Smelter Look-up'!$C$4,$V198-4,0)&amp;"")</f>
        <v>Chongyi Zhangyuan Tungsten Co., Ltd.</v>
      </c>
      <c r="S198" s="225" t="str">
        <f t="shared" ca="1" si="27"/>
        <v>CN</v>
      </c>
      <c r="T198" s="225" t="str">
        <f ca="1">IF(B198="","",IF(ISERROR(MATCH($J198,SorP!$B$1:$B$6230,0)),"",INDIRECT("'SorP'!$A$"&amp;MATCH($J198,SorP!$B$1:$B$6230,0))))</f>
        <v>CN-JX</v>
      </c>
      <c r="U198" s="241"/>
      <c r="V198" s="275">
        <f>IF(C198="",NA(),MATCH($B198&amp;$C198,'Smelter Look-up'!$J:$J,0))</f>
        <v>501</v>
      </c>
      <c r="W198" s="276"/>
      <c r="X198" s="276">
        <f t="shared" ca="1" si="28"/>
        <v>0</v>
      </c>
      <c r="Y198" s="276"/>
      <c r="Z198" s="276"/>
      <c r="AB198" s="278" t="str">
        <f t="shared" si="29"/>
        <v>TungstenChongyi Zhangyuan Tungsten Co., Ltd.</v>
      </c>
    </row>
    <row r="199" spans="1:28" s="277" customFormat="1" ht="76.5">
      <c r="A199" s="216" t="s">
        <v>814</v>
      </c>
      <c r="B199" s="217" t="s">
        <v>1156</v>
      </c>
      <c r="C199" s="221" t="s">
        <v>837</v>
      </c>
      <c r="D199" s="283"/>
      <c r="E199" s="217" t="str">
        <f ca="1">IF(ISERROR($V199),"",OFFSET('Smelter Look-up'!$D$4,$V199-4,0)&amp;"")</f>
        <v>CHINA</v>
      </c>
      <c r="F199" s="217" t="str">
        <f ca="1">IF(ISERROR($V199),"",OFFSET('Smelter Look-up'!$E$4,$V199-4,0))</f>
        <v>CID000499</v>
      </c>
      <c r="G199" s="217" t="str">
        <f ca="1">IF(C199=$X$4,"Enter smelter details",IF(ISERROR($V199),"",OFFSET('Smelter Look-up'!$F$4,$V199-4,0)))</f>
        <v>RMI</v>
      </c>
      <c r="H199" s="218">
        <f ca="1">IF(ISERROR($V199),"",OFFSET('Smelter Look-up'!$G$4,$V199-4,0))</f>
        <v>0</v>
      </c>
      <c r="I199" s="219" t="str">
        <f ca="1">IF(ISERROR($V199),"",OFFSET('Smelter Look-up'!$H$4,$V199-4,0))</f>
        <v>Yanshi</v>
      </c>
      <c r="J199" s="219" t="str">
        <f ca="1">IF(ISERROR($V199),"",OFFSET('Smelter Look-up'!$I$4,$V199-4,0))</f>
        <v>Fujian Sheng</v>
      </c>
      <c r="K199" s="273"/>
      <c r="L199" s="273"/>
      <c r="M199" s="273"/>
      <c r="N199" s="273"/>
      <c r="O199" s="273"/>
      <c r="P199" s="220"/>
      <c r="Q199" s="348" t="s">
        <v>15663</v>
      </c>
      <c r="R199" s="217" t="str">
        <f ca="1">IF(ISERROR($V199),"",OFFSET('Smelter Look-up'!$C$4,$V199-4,0)&amp;"")</f>
        <v>Fujian Jinxin Tungsten Co., Ltd.</v>
      </c>
      <c r="S199" s="225" t="str">
        <f t="shared" ca="1" si="27"/>
        <v>CN</v>
      </c>
      <c r="T199" s="225" t="str">
        <f ca="1">IF(B199="","",IF(ISERROR(MATCH($J199,SorP!$B$1:$B$6230,0)),"",INDIRECT("'SorP'!$A$"&amp;MATCH($J199,SorP!$B$1:$B$6230,0))))</f>
        <v>CN-FJ</v>
      </c>
      <c r="U199" s="241"/>
      <c r="V199" s="275">
        <f>IF(C199="",NA(),MATCH($B199&amp;$C199,'Smelter Look-up'!$J:$J,0))</f>
        <v>506</v>
      </c>
      <c r="W199" s="276"/>
      <c r="X199" s="276">
        <f t="shared" ca="1" si="28"/>
        <v>0</v>
      </c>
      <c r="Y199" s="276"/>
      <c r="Z199" s="276"/>
      <c r="AB199" s="278" t="str">
        <f t="shared" si="29"/>
        <v>TungstenFujian Jinxin Tungsten Co., Ltd.</v>
      </c>
    </row>
    <row r="200" spans="1:28" s="277" customFormat="1" ht="102">
      <c r="A200" s="216" t="s">
        <v>2684</v>
      </c>
      <c r="B200" s="217" t="s">
        <v>1156</v>
      </c>
      <c r="C200" s="221" t="s">
        <v>13272</v>
      </c>
      <c r="D200" s="283"/>
      <c r="E200" s="217" t="str">
        <f ca="1">IF(ISERROR($V200),"",OFFSET('Smelter Look-up'!$D$4,$V200-4,0)&amp;"")</f>
        <v>CHINA</v>
      </c>
      <c r="F200" s="217" t="str">
        <f ca="1">IF(ISERROR($V200),"",OFFSET('Smelter Look-up'!$E$4,$V200-4,0))</f>
        <v>CID002645</v>
      </c>
      <c r="G200" s="217" t="str">
        <f ca="1">IF(C200=$X$4,"Enter smelter details",IF(ISERROR($V200),"",OFFSET('Smelter Look-up'!$F$4,$V200-4,0)))</f>
        <v>RMI</v>
      </c>
      <c r="H200" s="218">
        <f ca="1">IF(ISERROR($V200),"",OFFSET('Smelter Look-up'!$G$4,$V200-4,0))</f>
        <v>0</v>
      </c>
      <c r="I200" s="219" t="str">
        <f ca="1">IF(ISERROR($V200),"",OFFSET('Smelter Look-up'!$H$4,$V200-4,0))</f>
        <v>Ganzhou</v>
      </c>
      <c r="J200" s="219" t="str">
        <f ca="1">IF(ISERROR($V200),"",OFFSET('Smelter Look-up'!$I$4,$V200-4,0))</f>
        <v>Jiangxi Sheng</v>
      </c>
      <c r="K200" s="273"/>
      <c r="L200" s="273"/>
      <c r="M200" s="273"/>
      <c r="N200" s="273"/>
      <c r="O200" s="273"/>
      <c r="P200" s="220"/>
      <c r="Q200" s="348" t="s">
        <v>15777</v>
      </c>
      <c r="R200" s="217" t="str">
        <f ca="1">IF(ISERROR($V200),"",OFFSET('Smelter Look-up'!$C$4,$V200-4,0)&amp;"")</f>
        <v>Ganzhou Haichuang Tungsten Co., Ltd.</v>
      </c>
      <c r="S200" s="225" t="str">
        <f t="shared" ca="1" si="27"/>
        <v>CN</v>
      </c>
      <c r="T200" s="225" t="str">
        <f ca="1">IF(B200="","",IF(ISERROR(MATCH($J200,SorP!$B$1:$B$6230,0)),"",INDIRECT("'SorP'!$A$"&amp;MATCH($J200,SorP!$B$1:$B$6230,0))))</f>
        <v>CN-JX</v>
      </c>
      <c r="U200" s="241"/>
      <c r="V200" s="275">
        <f>IF(C200="",NA(),MATCH($B200&amp;$C200,'Smelter Look-up'!$J:$J,0))</f>
        <v>507</v>
      </c>
      <c r="W200" s="276"/>
      <c r="X200" s="276">
        <f t="shared" ca="1" si="28"/>
        <v>0</v>
      </c>
      <c r="Y200" s="276"/>
      <c r="Z200" s="276"/>
      <c r="AB200" s="278" t="str">
        <f t="shared" si="29"/>
        <v>TungstenGanzhou Haichuang Tungsten Co., Ltd.</v>
      </c>
    </row>
    <row r="201" spans="1:28" s="277" customFormat="1" ht="114.75">
      <c r="A201" s="216" t="s">
        <v>819</v>
      </c>
      <c r="B201" s="217" t="s">
        <v>1156</v>
      </c>
      <c r="C201" s="221" t="s">
        <v>152</v>
      </c>
      <c r="D201" s="283"/>
      <c r="E201" s="217" t="str">
        <f ca="1">IF(ISERROR($V201),"",OFFSET('Smelter Look-up'!$D$4,$V201-4,0)&amp;"")</f>
        <v>CHINA</v>
      </c>
      <c r="F201" s="217" t="str">
        <f ca="1">IF(ISERROR($V201),"",OFFSET('Smelter Look-up'!$E$4,$V201-4,0))</f>
        <v>CID000875</v>
      </c>
      <c r="G201" s="217" t="str">
        <f ca="1">IF(C201=$X$4,"Enter smelter details",IF(ISERROR($V201),"",OFFSET('Smelter Look-up'!$F$4,$V201-4,0)))</f>
        <v>RMI</v>
      </c>
      <c r="H201" s="218">
        <f ca="1">IF(ISERROR($V201),"",OFFSET('Smelter Look-up'!$G$4,$V201-4,0))</f>
        <v>0</v>
      </c>
      <c r="I201" s="219" t="str">
        <f ca="1">IF(ISERROR($V201),"",OFFSET('Smelter Look-up'!$H$4,$V201-4,0))</f>
        <v>Ganzhou</v>
      </c>
      <c r="J201" s="219" t="str">
        <f ca="1">IF(ISERROR($V201),"",OFFSET('Smelter Look-up'!$I$4,$V201-4,0))</f>
        <v>Jiangxi Sheng</v>
      </c>
      <c r="K201" s="273"/>
      <c r="L201" s="273"/>
      <c r="M201" s="273"/>
      <c r="N201" s="273"/>
      <c r="O201" s="273"/>
      <c r="P201" s="220"/>
      <c r="Q201" s="348" t="s">
        <v>15778</v>
      </c>
      <c r="R201" s="217" t="str">
        <f ca="1">IF(ISERROR($V201),"",OFFSET('Smelter Look-up'!$C$4,$V201-4,0)&amp;"")</f>
        <v>Ganzhou Huaxing Tungsten Products Co., Ltd.</v>
      </c>
      <c r="S201" s="225" t="str">
        <f t="shared" ca="1" si="27"/>
        <v>CN</v>
      </c>
      <c r="T201" s="225" t="str">
        <f ca="1">IF(B201="","",IF(ISERROR(MATCH($J201,SorP!$B$1:$B$6230,0)),"",INDIRECT("'SorP'!$A$"&amp;MATCH($J201,SorP!$B$1:$B$6230,0))))</f>
        <v>CN-JX</v>
      </c>
      <c r="U201" s="241"/>
      <c r="V201" s="275">
        <f>IF(C201="",NA(),MATCH($B201&amp;$C201,'Smelter Look-up'!$J:$J,0))</f>
        <v>508</v>
      </c>
      <c r="W201" s="276"/>
      <c r="X201" s="276">
        <f t="shared" ca="1" si="28"/>
        <v>0</v>
      </c>
      <c r="Y201" s="276"/>
      <c r="Z201" s="276"/>
      <c r="AB201" s="278" t="str">
        <f t="shared" si="29"/>
        <v>TungstenGanzhou Huaxing Tungsten Products Co., Ltd.</v>
      </c>
    </row>
    <row r="202" spans="1:28" s="277" customFormat="1" ht="89.25">
      <c r="A202" s="216" t="s">
        <v>403</v>
      </c>
      <c r="B202" s="217" t="s">
        <v>1156</v>
      </c>
      <c r="C202" s="221" t="s">
        <v>402</v>
      </c>
      <c r="D202" s="283"/>
      <c r="E202" s="217" t="str">
        <f ca="1">IF(ISERROR($V202),"",OFFSET('Smelter Look-up'!$D$4,$V202-4,0)&amp;"")</f>
        <v>CHINA</v>
      </c>
      <c r="F202" s="217" t="str">
        <f ca="1">IF(ISERROR($V202),"",OFFSET('Smelter Look-up'!$E$4,$V202-4,0))</f>
        <v>CID002494</v>
      </c>
      <c r="G202" s="217" t="str">
        <f ca="1">IF(C202=$X$4,"Enter smelter details",IF(ISERROR($V202),"",OFFSET('Smelter Look-up'!$F$4,$V202-4,0)))</f>
        <v>RMI</v>
      </c>
      <c r="H202" s="218">
        <f ca="1">IF(ISERROR($V202),"",OFFSET('Smelter Look-up'!$G$4,$V202-4,0))</f>
        <v>0</v>
      </c>
      <c r="I202" s="219" t="str">
        <f ca="1">IF(ISERROR($V202),"",OFFSET('Smelter Look-up'!$H$4,$V202-4,0))</f>
        <v>Ganzhou</v>
      </c>
      <c r="J202" s="219" t="str">
        <f ca="1">IF(ISERROR($V202),"",OFFSET('Smelter Look-up'!$I$4,$V202-4,0))</f>
        <v>Jiangxi Sheng</v>
      </c>
      <c r="K202" s="273"/>
      <c r="L202" s="273"/>
      <c r="M202" s="273"/>
      <c r="N202" s="273"/>
      <c r="O202" s="273"/>
      <c r="P202" s="220"/>
      <c r="Q202" s="348" t="s">
        <v>15776</v>
      </c>
      <c r="R202" s="217" t="str">
        <f ca="1">IF(ISERROR($V202),"",OFFSET('Smelter Look-up'!$C$4,$V202-4,0)&amp;"")</f>
        <v>Ganzhou Seadragon W &amp; Mo Co., Ltd.</v>
      </c>
      <c r="S202" s="225" t="str">
        <f t="shared" ca="1" si="27"/>
        <v>CN</v>
      </c>
      <c r="T202" s="225" t="str">
        <f ca="1">IF(B202="","",IF(ISERROR(MATCH($J202,SorP!$B$1:$B$6230,0)),"",INDIRECT("'SorP'!$A$"&amp;MATCH($J202,SorP!$B$1:$B$6230,0))))</f>
        <v>CN-JX</v>
      </c>
      <c r="U202" s="241"/>
      <c r="V202" s="275">
        <f>IF(C202="",NA(),MATCH($B202&amp;$C202,'Smelter Look-up'!$J:$J,0))</f>
        <v>510</v>
      </c>
      <c r="W202" s="276"/>
      <c r="X202" s="276">
        <f t="shared" ca="1" si="28"/>
        <v>0</v>
      </c>
      <c r="Y202" s="276"/>
      <c r="Z202" s="276"/>
      <c r="AB202" s="278" t="str">
        <f t="shared" si="29"/>
        <v>TungstenGanzhou Seadragon W &amp; Mo Co., Ltd.</v>
      </c>
    </row>
    <row r="203" spans="1:28" s="277" customFormat="1" ht="76.5">
      <c r="A203" s="216" t="s">
        <v>815</v>
      </c>
      <c r="B203" s="217" t="s">
        <v>1156</v>
      </c>
      <c r="C203" s="221" t="s">
        <v>1</v>
      </c>
      <c r="D203" s="283"/>
      <c r="E203" s="217" t="str">
        <f ca="1">IF(ISERROR($V203),"",OFFSET('Smelter Look-up'!$D$4,$V203-4,0)&amp;"")</f>
        <v>UNITED STATES OF AMERICA</v>
      </c>
      <c r="F203" s="217" t="str">
        <f ca="1">IF(ISERROR($V203),"",OFFSET('Smelter Look-up'!$E$4,$V203-4,0))</f>
        <v>CID000568</v>
      </c>
      <c r="G203" s="217" t="str">
        <f ca="1">IF(C203=$X$4,"Enter smelter details",IF(ISERROR($V203),"",OFFSET('Smelter Look-up'!$F$4,$V203-4,0)))</f>
        <v>RMI</v>
      </c>
      <c r="H203" s="218">
        <f ca="1">IF(ISERROR($V203),"",OFFSET('Smelter Look-up'!$G$4,$V203-4,0))</f>
        <v>0</v>
      </c>
      <c r="I203" s="219" t="str">
        <f ca="1">IF(ISERROR($V203),"",OFFSET('Smelter Look-up'!$H$4,$V203-4,0))</f>
        <v>Towanda</v>
      </c>
      <c r="J203" s="219" t="str">
        <f ca="1">IF(ISERROR($V203),"",OFFSET('Smelter Look-up'!$I$4,$V203-4,0))</f>
        <v>Pennsylvania</v>
      </c>
      <c r="K203" s="273"/>
      <c r="L203" s="273"/>
      <c r="M203" s="273"/>
      <c r="N203" s="273"/>
      <c r="O203" s="273"/>
      <c r="P203" s="220"/>
      <c r="Q203" s="348" t="s">
        <v>15779</v>
      </c>
      <c r="R203" s="217" t="str">
        <f ca="1">IF(ISERROR($V203),"",OFFSET('Smelter Look-up'!$C$4,$V203-4,0)&amp;"")</f>
        <v>Global Tungsten &amp; Powders Corp.</v>
      </c>
      <c r="S203" s="225" t="str">
        <f t="shared" ca="1" si="27"/>
        <v>US</v>
      </c>
      <c r="T203" s="225" t="str">
        <f ca="1">IF(B203="","",IF(ISERROR(MATCH($J203,SorP!$B$1:$B$6230,0)),"",INDIRECT("'SorP'!$A$"&amp;MATCH($J203,SorP!$B$1:$B$6230,0))))</f>
        <v>US-PA</v>
      </c>
      <c r="U203" s="241"/>
      <c r="V203" s="275">
        <f>IF(C203="",NA(),MATCH($B203&amp;$C203,'Smelter Look-up'!$J:$J,0))</f>
        <v>512</v>
      </c>
      <c r="W203" s="276"/>
      <c r="X203" s="276">
        <f t="shared" ca="1" si="28"/>
        <v>0</v>
      </c>
      <c r="Y203" s="276"/>
      <c r="Z203" s="276"/>
      <c r="AB203" s="278" t="str">
        <f t="shared" si="29"/>
        <v>TungstenGlobal Tungsten &amp; Powders Corp.</v>
      </c>
    </row>
    <row r="204" spans="1:28" s="277" customFormat="1" ht="89.25">
      <c r="A204" s="216" t="s">
        <v>812</v>
      </c>
      <c r="B204" s="217" t="s">
        <v>1156</v>
      </c>
      <c r="C204" s="221" t="s">
        <v>1403</v>
      </c>
      <c r="D204" s="283"/>
      <c r="E204" s="217" t="str">
        <f ca="1">IF(ISERROR($V204),"",OFFSET('Smelter Look-up'!$D$4,$V204-4,0)&amp;"")</f>
        <v>CHINA</v>
      </c>
      <c r="F204" s="217" t="str">
        <f ca="1">IF(ISERROR($V204),"",OFFSET('Smelter Look-up'!$E$4,$V204-4,0))</f>
        <v>CID000218</v>
      </c>
      <c r="G204" s="217" t="str">
        <f ca="1">IF(C204=$X$4,"Enter smelter details",IF(ISERROR($V204),"",OFFSET('Smelter Look-up'!$F$4,$V204-4,0)))</f>
        <v>RMI</v>
      </c>
      <c r="H204" s="218">
        <f ca="1">IF(ISERROR($V204),"",OFFSET('Smelter Look-up'!$G$4,$V204-4,0))</f>
        <v>0</v>
      </c>
      <c r="I204" s="219" t="str">
        <f ca="1">IF(ISERROR($V204),"",OFFSET('Smelter Look-up'!$H$4,$V204-4,0))</f>
        <v>Chaozhou</v>
      </c>
      <c r="J204" s="219" t="str">
        <f ca="1">IF(ISERROR($V204),"",OFFSET('Smelter Look-up'!$I$4,$V204-4,0))</f>
        <v>Guangdong Sheng</v>
      </c>
      <c r="K204" s="273"/>
      <c r="L204" s="273"/>
      <c r="M204" s="273"/>
      <c r="N204" s="273"/>
      <c r="O204" s="273"/>
      <c r="P204" s="220"/>
      <c r="Q204" s="348" t="s">
        <v>15657</v>
      </c>
      <c r="R204" s="217" t="str">
        <f ca="1">IF(ISERROR($V204),"",OFFSET('Smelter Look-up'!$C$4,$V204-4,0)&amp;"")</f>
        <v>Guangdong Xianglu Tungsten Co., Ltd.</v>
      </c>
      <c r="S204" s="225" t="str">
        <f t="shared" ca="1" si="27"/>
        <v>CN</v>
      </c>
      <c r="T204" s="225" t="str">
        <f ca="1">IF(B204="","",IF(ISERROR(MATCH($J204,SorP!$B$1:$B$6230,0)),"",INDIRECT("'SorP'!$A$"&amp;MATCH($J204,SorP!$B$1:$B$6230,0))))</f>
        <v>CN-GD</v>
      </c>
      <c r="U204" s="241"/>
      <c r="V204" s="275">
        <f>IF(C204="",NA(),MATCH($B204&amp;$C204,'Smelter Look-up'!$J:$J,0))</f>
        <v>514</v>
      </c>
      <c r="W204" s="276"/>
      <c r="X204" s="276">
        <f t="shared" ca="1" si="28"/>
        <v>0</v>
      </c>
      <c r="Y204" s="276"/>
      <c r="Z204" s="276"/>
      <c r="AB204" s="278" t="str">
        <f t="shared" si="29"/>
        <v>TungstenGuangdong Xianglu Tungsten Co., Ltd.</v>
      </c>
    </row>
    <row r="205" spans="1:28" s="277" customFormat="1" ht="76.5">
      <c r="A205" s="216" t="s">
        <v>1452</v>
      </c>
      <c r="B205" s="217" t="s">
        <v>1156</v>
      </c>
      <c r="C205" s="221" t="s">
        <v>2461</v>
      </c>
      <c r="D205" s="283"/>
      <c r="E205" s="217" t="str">
        <f ca="1">IF(ISERROR($V205),"",OFFSET('Smelter Look-up'!$D$4,$V205-4,0)&amp;"")</f>
        <v>GERMANY</v>
      </c>
      <c r="F205" s="217" t="str">
        <f ca="1">IF(ISERROR($V205),"",OFFSET('Smelter Look-up'!$E$4,$V205-4,0))</f>
        <v>CID002542</v>
      </c>
      <c r="G205" s="217" t="str">
        <f ca="1">IF(C205=$X$4,"Enter smelter details",IF(ISERROR($V205),"",OFFSET('Smelter Look-up'!$F$4,$V205-4,0)))</f>
        <v>RMI</v>
      </c>
      <c r="H205" s="218">
        <f ca="1">IF(ISERROR($V205),"",OFFSET('Smelter Look-up'!$G$4,$V205-4,0))</f>
        <v>0</v>
      </c>
      <c r="I205" s="219" t="str">
        <f ca="1">IF(ISERROR($V205),"",OFFSET('Smelter Look-up'!$H$4,$V205-4,0))</f>
        <v>Laufenburg</v>
      </c>
      <c r="J205" s="219" t="str">
        <f ca="1">IF(ISERROR($V205),"",OFFSET('Smelter Look-up'!$I$4,$V205-4,0))</f>
        <v>Baden-Württemberg</v>
      </c>
      <c r="K205" s="273"/>
      <c r="L205" s="273"/>
      <c r="M205" s="273"/>
      <c r="N205" s="273"/>
      <c r="O205" s="273"/>
      <c r="P205" s="220"/>
      <c r="Q205" s="348" t="s">
        <v>15650</v>
      </c>
      <c r="R205" s="217" t="str">
        <f ca="1">IF(ISERROR($V205),"",OFFSET('Smelter Look-up'!$C$4,$V205-4,0)&amp;"")</f>
        <v>H.C. Starck Smelting GmbH &amp; Co. KG</v>
      </c>
      <c r="S205" s="225" t="str">
        <f t="shared" ca="1" si="27"/>
        <v>DE</v>
      </c>
      <c r="T205" s="225" t="str">
        <f ca="1">IF(B205="","",IF(ISERROR(MATCH($J205,SorP!$B$1:$B$6230,0)),"",INDIRECT("'SorP'!$A$"&amp;MATCH($J205,SorP!$B$1:$B$6230,0))))</f>
        <v>DE-BW</v>
      </c>
      <c r="U205" s="241"/>
      <c r="V205" s="275">
        <f>IF(C205="",NA(),MATCH($B205&amp;$C205,'Smelter Look-up'!$J:$J,0))</f>
        <v>515</v>
      </c>
      <c r="W205" s="276"/>
      <c r="X205" s="276">
        <f t="shared" ca="1" si="28"/>
        <v>0</v>
      </c>
      <c r="Y205" s="276"/>
      <c r="Z205" s="276"/>
      <c r="AB205" s="278" t="str">
        <f t="shared" si="29"/>
        <v>TungstenH.C. Starck Smelting GmbH &amp; Co. KG</v>
      </c>
    </row>
    <row r="206" spans="1:28" s="277" customFormat="1" ht="63.75">
      <c r="A206" s="216" t="s">
        <v>1451</v>
      </c>
      <c r="B206" s="217" t="s">
        <v>1156</v>
      </c>
      <c r="C206" s="221" t="s">
        <v>2685</v>
      </c>
      <c r="D206" s="283"/>
      <c r="E206" s="217" t="str">
        <f ca="1">IF(ISERROR($V206),"",OFFSET('Smelter Look-up'!$D$4,$V206-4,0)&amp;"")</f>
        <v>GERMANY</v>
      </c>
      <c r="F206" s="217" t="str">
        <f ca="1">IF(ISERROR($V206),"",OFFSET('Smelter Look-up'!$E$4,$V206-4,0))</f>
        <v>CID002541</v>
      </c>
      <c r="G206" s="217" t="str">
        <f ca="1">IF(C206=$X$4,"Enter smelter details",IF(ISERROR($V206),"",OFFSET('Smelter Look-up'!$F$4,$V206-4,0)))</f>
        <v>RMI</v>
      </c>
      <c r="H206" s="218">
        <f ca="1">IF(ISERROR($V206),"",OFFSET('Smelter Look-up'!$G$4,$V206-4,0))</f>
        <v>0</v>
      </c>
      <c r="I206" s="219" t="str">
        <f ca="1">IF(ISERROR($V206),"",OFFSET('Smelter Look-up'!$H$4,$V206-4,0))</f>
        <v>Goslar</v>
      </c>
      <c r="J206" s="219" t="str">
        <f ca="1">IF(ISERROR($V206),"",OFFSET('Smelter Look-up'!$I$4,$V206-4,0))</f>
        <v>Niedersachsen</v>
      </c>
      <c r="K206" s="273"/>
      <c r="L206" s="273"/>
      <c r="M206" s="273"/>
      <c r="N206" s="273"/>
      <c r="O206" s="273"/>
      <c r="P206" s="220"/>
      <c r="Q206" s="348" t="s">
        <v>15780</v>
      </c>
      <c r="R206" s="217" t="str">
        <f ca="1">IF(ISERROR($V206),"",OFFSET('Smelter Look-up'!$C$4,$V206-4,0)&amp;"")</f>
        <v>H.C. Starck Tungsten GmbH</v>
      </c>
      <c r="S206" s="225" t="str">
        <f t="shared" ca="1" si="27"/>
        <v>DE</v>
      </c>
      <c r="T206" s="225" t="str">
        <f ca="1">IF(B206="","",IF(ISERROR(MATCH($J206,SorP!$B$1:$B$6230,0)),"",INDIRECT("'SorP'!$A$"&amp;MATCH($J206,SorP!$B$1:$B$6230,0))))</f>
        <v>DE-NI</v>
      </c>
      <c r="U206" s="241"/>
      <c r="V206" s="275">
        <f>IF(C206="",NA(),MATCH($B206&amp;$C206,'Smelter Look-up'!$J:$J,0))</f>
        <v>516</v>
      </c>
      <c r="W206" s="276"/>
      <c r="X206" s="276">
        <f t="shared" ca="1" si="28"/>
        <v>0</v>
      </c>
      <c r="Y206" s="276"/>
      <c r="Z206" s="276"/>
      <c r="AB206" s="278" t="str">
        <f t="shared" si="29"/>
        <v>TungstenH.C. Starck Tungsten GmbH</v>
      </c>
    </row>
    <row r="207" spans="1:28" s="277" customFormat="1" ht="76.5">
      <c r="A207" s="216" t="s">
        <v>816</v>
      </c>
      <c r="B207" s="217" t="s">
        <v>1156</v>
      </c>
      <c r="C207" s="221" t="s">
        <v>2324</v>
      </c>
      <c r="D207" s="283"/>
      <c r="E207" s="217" t="str">
        <f ca="1">IF(ISERROR($V207),"",OFFSET('Smelter Look-up'!$D$4,$V207-4,0)&amp;"")</f>
        <v>CHINA</v>
      </c>
      <c r="F207" s="217" t="str">
        <f ca="1">IF(ISERROR($V207),"",OFFSET('Smelter Look-up'!$E$4,$V207-4,0))</f>
        <v>CID000766</v>
      </c>
      <c r="G207" s="217" t="str">
        <f ca="1">IF(C207=$X$4,"Enter smelter details",IF(ISERROR($V207),"",OFFSET('Smelter Look-up'!$F$4,$V207-4,0)))</f>
        <v>RMI</v>
      </c>
      <c r="H207" s="218">
        <f ca="1">IF(ISERROR($V207),"",OFFSET('Smelter Look-up'!$G$4,$V207-4,0))</f>
        <v>0</v>
      </c>
      <c r="I207" s="219" t="str">
        <f ca="1">IF(ISERROR($V207),"",OFFSET('Smelter Look-up'!$H$4,$V207-4,0))</f>
        <v>Yuanling</v>
      </c>
      <c r="J207" s="219" t="str">
        <f ca="1">IF(ISERROR($V207),"",OFFSET('Smelter Look-up'!$I$4,$V207-4,0))</f>
        <v>Hunan Sheng</v>
      </c>
      <c r="K207" s="273"/>
      <c r="L207" s="273"/>
      <c r="M207" s="273"/>
      <c r="N207" s="273"/>
      <c r="O207" s="273"/>
      <c r="P207" s="220"/>
      <c r="Q207" s="348" t="s">
        <v>15781</v>
      </c>
      <c r="R207" s="217" t="str">
        <f ca="1">IF(ISERROR($V207),"",OFFSET('Smelter Look-up'!$C$4,$V207-4,0)&amp;"")</f>
        <v>Hunan Chenzhou Mining Co., Ltd.</v>
      </c>
      <c r="S207" s="225" t="str">
        <f t="shared" ca="1" si="27"/>
        <v>CN</v>
      </c>
      <c r="T207" s="225" t="str">
        <f ca="1">IF(B207="","",IF(ISERROR(MATCH($J207,SorP!$B$1:$B$6230,0)),"",INDIRECT("'SorP'!$A$"&amp;MATCH($J207,SorP!$B$1:$B$6230,0))))</f>
        <v>CN-HN</v>
      </c>
      <c r="U207" s="241"/>
      <c r="V207" s="275">
        <f>IF(C207="",NA(),MATCH($B207&amp;$C207,'Smelter Look-up'!$J:$J,0))</f>
        <v>519</v>
      </c>
      <c r="W207" s="276"/>
      <c r="X207" s="276">
        <f t="shared" ca="1" si="28"/>
        <v>0</v>
      </c>
      <c r="Y207" s="276"/>
      <c r="Z207" s="276"/>
      <c r="AB207" s="278" t="str">
        <f t="shared" si="29"/>
        <v>TungstenHunan Chenzhou Mining Co., Ltd.</v>
      </c>
    </row>
    <row r="208" spans="1:28" s="277" customFormat="1" ht="114.75">
      <c r="A208" s="216" t="s">
        <v>817</v>
      </c>
      <c r="B208" s="217" t="s">
        <v>1156</v>
      </c>
      <c r="C208" s="221" t="s">
        <v>1404</v>
      </c>
      <c r="D208" s="283"/>
      <c r="E208" s="217" t="str">
        <f ca="1">IF(ISERROR($V208),"",OFFSET('Smelter Look-up'!$D$4,$V208-4,0)&amp;"")</f>
        <v>CHINA</v>
      </c>
      <c r="F208" s="217" t="str">
        <f ca="1">IF(ISERROR($V208),"",OFFSET('Smelter Look-up'!$E$4,$V208-4,0))</f>
        <v>CID000769</v>
      </c>
      <c r="G208" s="217" t="str">
        <f ca="1">IF(C208=$X$4,"Enter smelter details",IF(ISERROR($V208),"",OFFSET('Smelter Look-up'!$F$4,$V208-4,0)))</f>
        <v>RMI</v>
      </c>
      <c r="H208" s="218">
        <f ca="1">IF(ISERROR($V208),"",OFFSET('Smelter Look-up'!$G$4,$V208-4,0))</f>
        <v>0</v>
      </c>
      <c r="I208" s="219" t="str">
        <f ca="1">IF(ISERROR($V208),"",OFFSET('Smelter Look-up'!$H$4,$V208-4,0))</f>
        <v>Hengyang</v>
      </c>
      <c r="J208" s="219" t="str">
        <f ca="1">IF(ISERROR($V208),"",OFFSET('Smelter Look-up'!$I$4,$V208-4,0))</f>
        <v>Hunan Sheng</v>
      </c>
      <c r="K208" s="273"/>
      <c r="L208" s="273"/>
      <c r="M208" s="273"/>
      <c r="N208" s="273"/>
      <c r="O208" s="273"/>
      <c r="P208" s="220"/>
      <c r="Q208" s="348" t="s">
        <v>15776</v>
      </c>
      <c r="R208" s="217" t="str">
        <f ca="1">IF(ISERROR($V208),"",OFFSET('Smelter Look-up'!$C$4,$V208-4,0)&amp;"")</f>
        <v>Hunan Chunchang Nonferrous Metals Co., Ltd.</v>
      </c>
      <c r="S208" s="225" t="str">
        <f t="shared" ca="1" si="27"/>
        <v>CN</v>
      </c>
      <c r="T208" s="225" t="str">
        <f ca="1">IF(B208="","",IF(ISERROR(MATCH($J208,SorP!$B$1:$B$6230,0)),"",INDIRECT("'SorP'!$A$"&amp;MATCH($J208,SorP!$B$1:$B$6230,0))))</f>
        <v>CN-HN</v>
      </c>
      <c r="U208" s="241"/>
      <c r="V208" s="275">
        <f>IF(C208="",NA(),MATCH($B208&amp;$C208,'Smelter Look-up'!$J:$J,0))</f>
        <v>522</v>
      </c>
      <c r="W208" s="276"/>
      <c r="X208" s="276">
        <f t="shared" ca="1" si="28"/>
        <v>0</v>
      </c>
      <c r="Y208" s="276"/>
      <c r="Z208" s="276"/>
      <c r="AB208" s="278" t="str">
        <f t="shared" si="29"/>
        <v>TungstenHunan Chunchang Nonferrous Metals Co., Ltd.</v>
      </c>
    </row>
    <row r="209" spans="1:28" s="277" customFormat="1" ht="102">
      <c r="A209" s="216" t="s">
        <v>2687</v>
      </c>
      <c r="B209" s="217" t="s">
        <v>1156</v>
      </c>
      <c r="C209" s="221" t="s">
        <v>2686</v>
      </c>
      <c r="D209" s="283"/>
      <c r="E209" s="217" t="str">
        <f ca="1">IF(ISERROR($V209),"",OFFSET('Smelter Look-up'!$D$4,$V209-4,0)&amp;"")</f>
        <v>CHINA</v>
      </c>
      <c r="F209" s="217" t="str">
        <f ca="1">IF(ISERROR($V209),"",OFFSET('Smelter Look-up'!$E$4,$V209-4,0))</f>
        <v>CID003182</v>
      </c>
      <c r="G209" s="217" t="str">
        <f ca="1">IF(C209=$X$4,"Enter smelter details",IF(ISERROR($V209),"",OFFSET('Smelter Look-up'!$F$4,$V209-4,0)))</f>
        <v>RMI</v>
      </c>
      <c r="H209" s="218">
        <f ca="1">IF(ISERROR($V209),"",OFFSET('Smelter Look-up'!$G$4,$V209-4,0))</f>
        <v>0</v>
      </c>
      <c r="I209" s="219" t="str">
        <f ca="1">IF(ISERROR($V209),"",OFFSET('Smelter Look-up'!$H$4,$V209-4,0))</f>
        <v>Yiyang</v>
      </c>
      <c r="J209" s="219" t="str">
        <f ca="1">IF(ISERROR($V209),"",OFFSET('Smelter Look-up'!$I$4,$V209-4,0))</f>
        <v>Hunan Sheng</v>
      </c>
      <c r="K209" s="273"/>
      <c r="L209" s="273"/>
      <c r="M209" s="273"/>
      <c r="N209" s="273"/>
      <c r="O209" s="273"/>
      <c r="P209" s="220"/>
      <c r="Q209" s="348" t="s">
        <v>15782</v>
      </c>
      <c r="R209" s="217" t="str">
        <f ca="1">IF(ISERROR($V209),"",OFFSET('Smelter Look-up'!$C$4,$V209-4,0)&amp;"")</f>
        <v>Hunan Litian Tungsten Industry Co., Ltd.</v>
      </c>
      <c r="S209" s="225" t="str">
        <f t="shared" ref="S209:S239" ca="1" si="30">IF(B209="","",IF(ISERROR(MATCH($E209,CL,0)),"Unknown",INDIRECT("'C'!$A$"&amp;MATCH($E209,CL,0)+1)))</f>
        <v>CN</v>
      </c>
      <c r="T209" s="225" t="str">
        <f ca="1">IF(B209="","",IF(ISERROR(MATCH($J209,SorP!$B$1:$B$6230,0)),"",INDIRECT("'SorP'!$A$"&amp;MATCH($J209,SorP!$B$1:$B$6230,0))))</f>
        <v>CN-HN</v>
      </c>
      <c r="U209" s="241"/>
      <c r="V209" s="275">
        <f>IF(C209="",NA(),MATCH($B209&amp;$C209,'Smelter Look-up'!$J:$J,0))</f>
        <v>523</v>
      </c>
      <c r="W209" s="276"/>
      <c r="X209" s="276">
        <f t="shared" ref="X209:X239" ca="1" si="31">IF(AND(C209="Smelter not listed",OR(LEN(D209)=0,LEN(E209)=0)),1,0)</f>
        <v>0</v>
      </c>
      <c r="Y209" s="276"/>
      <c r="Z209" s="276"/>
      <c r="AB209" s="278" t="str">
        <f t="shared" ref="AB209:AB239" si="32">B209&amp;C209</f>
        <v>TungstenHunan Litian Tungsten Industry Co., Ltd.</v>
      </c>
    </row>
    <row r="210" spans="1:28" s="277" customFormat="1" ht="51">
      <c r="A210" s="216" t="s">
        <v>1892</v>
      </c>
      <c r="B210" s="217" t="s">
        <v>1156</v>
      </c>
      <c r="C210" s="221" t="s">
        <v>1891</v>
      </c>
      <c r="D210" s="283"/>
      <c r="E210" s="217" t="str">
        <f ca="1">IF(ISERROR($V210),"",OFFSET('Smelter Look-up'!$D$4,$V210-4,0)&amp;"")</f>
        <v>RUSSIAN FEDERATION</v>
      </c>
      <c r="F210" s="217" t="str">
        <f ca="1">IF(ISERROR($V210),"",OFFSET('Smelter Look-up'!$E$4,$V210-4,0))</f>
        <v>CID002649</v>
      </c>
      <c r="G210" s="217" t="str">
        <f ca="1">IF(C210=$X$4,"Enter smelter details",IF(ISERROR($V210),"",OFFSET('Smelter Look-up'!$F$4,$V210-4,0)))</f>
        <v>RMI</v>
      </c>
      <c r="H210" s="218">
        <f ca="1">IF(ISERROR($V210),"",OFFSET('Smelter Look-up'!$G$4,$V210-4,0))</f>
        <v>0</v>
      </c>
      <c r="I210" s="219" t="str">
        <f ca="1">IF(ISERROR($V210),"",OFFSET('Smelter Look-up'!$H$4,$V210-4,0))</f>
        <v>Nalchik</v>
      </c>
      <c r="J210" s="219" t="str">
        <f ca="1">IF(ISERROR($V210),"",OFFSET('Smelter Look-up'!$I$4,$V210-4,0))</f>
        <v>Kabardino-Balkarskaya Respublika</v>
      </c>
      <c r="K210" s="273"/>
      <c r="L210" s="273"/>
      <c r="M210" s="273"/>
      <c r="N210" s="273"/>
      <c r="O210" s="273"/>
      <c r="P210" s="220"/>
      <c r="Q210" s="348" t="s">
        <v>15783</v>
      </c>
      <c r="R210" s="217" t="str">
        <f ca="1">IF(ISERROR($V210),"",OFFSET('Smelter Look-up'!$C$4,$V210-4,0)&amp;"")</f>
        <v>Hydrometallurg, JSC</v>
      </c>
      <c r="S210" s="225" t="str">
        <f t="shared" ca="1" si="30"/>
        <v>RU</v>
      </c>
      <c r="T210" s="225" t="str">
        <f ca="1">IF(B210="","",IF(ISERROR(MATCH($J210,SorP!$B$1:$B$6230,0)),"",INDIRECT("'SorP'!$A$"&amp;MATCH($J210,SorP!$B$1:$B$6230,0))))</f>
        <v>RU-KB</v>
      </c>
      <c r="U210" s="241"/>
      <c r="V210" s="275">
        <f>IF(C210="",NA(),MATCH($B210&amp;$C210,'Smelter Look-up'!$J:$J,0))</f>
        <v>524</v>
      </c>
      <c r="W210" s="276"/>
      <c r="X210" s="276">
        <f t="shared" ca="1" si="31"/>
        <v>0</v>
      </c>
      <c r="Y210" s="276"/>
      <c r="Z210" s="276"/>
      <c r="AB210" s="278" t="str">
        <f t="shared" si="32"/>
        <v>TungstenHydrometallurg, JSC</v>
      </c>
    </row>
    <row r="211" spans="1:28" s="277" customFormat="1" ht="76.5">
      <c r="A211" s="216" t="s">
        <v>818</v>
      </c>
      <c r="B211" s="217" t="s">
        <v>1156</v>
      </c>
      <c r="C211" s="221" t="s">
        <v>1405</v>
      </c>
      <c r="D211" s="283"/>
      <c r="E211" s="217" t="str">
        <f ca="1">IF(ISERROR($V211),"",OFFSET('Smelter Look-up'!$D$4,$V211-4,0)&amp;"")</f>
        <v>JAPAN</v>
      </c>
      <c r="F211" s="217" t="str">
        <f ca="1">IF(ISERROR($V211),"",OFFSET('Smelter Look-up'!$E$4,$V211-4,0))</f>
        <v>CID000825</v>
      </c>
      <c r="G211" s="217" t="str">
        <f ca="1">IF(C211=$X$4,"Enter smelter details",IF(ISERROR($V211),"",OFFSET('Smelter Look-up'!$F$4,$V211-4,0)))</f>
        <v>RMI</v>
      </c>
      <c r="H211" s="218">
        <f ca="1">IF(ISERROR($V211),"",OFFSET('Smelter Look-up'!$G$4,$V211-4,0))</f>
        <v>0</v>
      </c>
      <c r="I211" s="219" t="str">
        <f ca="1">IF(ISERROR($V211),"",OFFSET('Smelter Look-up'!$H$4,$V211-4,0))</f>
        <v>Akita City</v>
      </c>
      <c r="J211" s="219" t="str">
        <f ca="1">IF(ISERROR($V211),"",OFFSET('Smelter Look-up'!$I$4,$V211-4,0))</f>
        <v>Akita</v>
      </c>
      <c r="K211" s="273"/>
      <c r="L211" s="273"/>
      <c r="M211" s="273"/>
      <c r="N211" s="273"/>
      <c r="O211" s="273"/>
      <c r="P211" s="220"/>
      <c r="Q211" s="348" t="s">
        <v>15784</v>
      </c>
      <c r="R211" s="217" t="str">
        <f ca="1">IF(ISERROR($V211),"",OFFSET('Smelter Look-up'!$C$4,$V211-4,0)&amp;"")</f>
        <v>Japan New Metals Co., Ltd.</v>
      </c>
      <c r="S211" s="225" t="str">
        <f t="shared" ca="1" si="30"/>
        <v>JP</v>
      </c>
      <c r="T211" s="225" t="str">
        <f ca="1">IF(B211="","",IF(ISERROR(MATCH($J211,SorP!$B$1:$B$6230,0)),"",INDIRECT("'SorP'!$A$"&amp;MATCH($J211,SorP!$B$1:$B$6230,0))))</f>
        <v>JP-05</v>
      </c>
      <c r="U211" s="241"/>
      <c r="V211" s="275">
        <f>IF(C211="",NA(),MATCH($B211&amp;$C211,'Smelter Look-up'!$J:$J,0))</f>
        <v>525</v>
      </c>
      <c r="W211" s="276"/>
      <c r="X211" s="276">
        <f t="shared" ca="1" si="31"/>
        <v>0</v>
      </c>
      <c r="Y211" s="276"/>
      <c r="Z211" s="276"/>
      <c r="AB211" s="278" t="str">
        <f t="shared" si="32"/>
        <v>TungstenJapan New Metals Co., Ltd.</v>
      </c>
    </row>
    <row r="212" spans="1:28" s="277" customFormat="1" ht="114.75">
      <c r="A212" s="216" t="s">
        <v>1454</v>
      </c>
      <c r="B212" s="217" t="s">
        <v>1156</v>
      </c>
      <c r="C212" s="221" t="s">
        <v>1453</v>
      </c>
      <c r="D212" s="283"/>
      <c r="E212" s="217" t="str">
        <f ca="1">IF(ISERROR($V212),"",OFFSET('Smelter Look-up'!$D$4,$V212-4,0)&amp;"")</f>
        <v>CHINA</v>
      </c>
      <c r="F212" s="217" t="str">
        <f ca="1">IF(ISERROR($V212),"",OFFSET('Smelter Look-up'!$E$4,$V212-4,0))</f>
        <v>CID002551</v>
      </c>
      <c r="G212" s="217" t="str">
        <f ca="1">IF(C212=$X$4,"Enter smelter details",IF(ISERROR($V212),"",OFFSET('Smelter Look-up'!$F$4,$V212-4,0)))</f>
        <v>RMI</v>
      </c>
      <c r="H212" s="218">
        <f ca="1">IF(ISERROR($V212),"",OFFSET('Smelter Look-up'!$G$4,$V212-4,0))</f>
        <v>0</v>
      </c>
      <c r="I212" s="219" t="str">
        <f ca="1">IF(ISERROR($V212),"",OFFSET('Smelter Look-up'!$H$4,$V212-4,0))</f>
        <v>Ganzhou</v>
      </c>
      <c r="J212" s="219" t="str">
        <f ca="1">IF(ISERROR($V212),"",OFFSET('Smelter Look-up'!$I$4,$V212-4,0))</f>
        <v>Jiangxi Sheng</v>
      </c>
      <c r="K212" s="273"/>
      <c r="L212" s="273"/>
      <c r="M212" s="273"/>
      <c r="N212" s="273"/>
      <c r="O212" s="273"/>
      <c r="P212" s="220"/>
      <c r="Q212" s="348" t="s">
        <v>15644</v>
      </c>
      <c r="R212" s="217" t="str">
        <f ca="1">IF(ISERROR($V212),"",OFFSET('Smelter Look-up'!$C$4,$V212-4,0)&amp;"")</f>
        <v>Jiangwu H.C. Starck Tungsten Products Co., Ltd.</v>
      </c>
      <c r="S212" s="225" t="str">
        <f t="shared" ca="1" si="30"/>
        <v>CN</v>
      </c>
      <c r="T212" s="225" t="str">
        <f ca="1">IF(B212="","",IF(ISERROR(MATCH($J212,SorP!$B$1:$B$6230,0)),"",INDIRECT("'SorP'!$A$"&amp;MATCH($J212,SorP!$B$1:$B$6230,0))))</f>
        <v>CN-JX</v>
      </c>
      <c r="U212" s="241"/>
      <c r="V212" s="275">
        <f>IF(C212="",NA(),MATCH($B212&amp;$C212,'Smelter Look-up'!$J:$J,0))</f>
        <v>526</v>
      </c>
      <c r="W212" s="276"/>
      <c r="X212" s="276">
        <f t="shared" ca="1" si="31"/>
        <v>0</v>
      </c>
      <c r="Y212" s="276"/>
      <c r="Z212" s="276"/>
      <c r="AB212" s="278" t="str">
        <f t="shared" si="32"/>
        <v>TungstenJiangwu H.C. Starck Tungsten Products Co., Ltd.</v>
      </c>
    </row>
    <row r="213" spans="1:28" s="277" customFormat="1" ht="76.5">
      <c r="A213" s="216" t="s">
        <v>141</v>
      </c>
      <c r="B213" s="217" t="s">
        <v>1156</v>
      </c>
      <c r="C213" s="221" t="s">
        <v>160</v>
      </c>
      <c r="D213" s="283"/>
      <c r="E213" s="217" t="str">
        <f ca="1">IF(ISERROR($V213),"",OFFSET('Smelter Look-up'!$D$4,$V213-4,0)&amp;"")</f>
        <v>CHINA</v>
      </c>
      <c r="F213" s="217" t="str">
        <f ca="1">IF(ISERROR($V213),"",OFFSET('Smelter Look-up'!$E$4,$V213-4,0))</f>
        <v>CID002321</v>
      </c>
      <c r="G213" s="217" t="str">
        <f ca="1">IF(C213=$X$4,"Enter smelter details",IF(ISERROR($V213),"",OFFSET('Smelter Look-up'!$F$4,$V213-4,0)))</f>
        <v>RMI</v>
      </c>
      <c r="H213" s="218">
        <f ca="1">IF(ISERROR($V213),"",OFFSET('Smelter Look-up'!$G$4,$V213-4,0))</f>
        <v>0</v>
      </c>
      <c r="I213" s="219" t="str">
        <f ca="1">IF(ISERROR($V213),"",OFFSET('Smelter Look-up'!$H$4,$V213-4,0))</f>
        <v>Xiushui</v>
      </c>
      <c r="J213" s="219" t="str">
        <f ca="1">IF(ISERROR($V213),"",OFFSET('Smelter Look-up'!$I$4,$V213-4,0))</f>
        <v>Jiangxi Sheng</v>
      </c>
      <c r="K213" s="273"/>
      <c r="L213" s="273"/>
      <c r="M213" s="273"/>
      <c r="N213" s="273"/>
      <c r="O213" s="273"/>
      <c r="P213" s="220"/>
      <c r="Q213" s="348" t="s">
        <v>15785</v>
      </c>
      <c r="R213" s="217" t="str">
        <f ca="1">IF(ISERROR($V213),"",OFFSET('Smelter Look-up'!$C$4,$V213-4,0)&amp;"")</f>
        <v>Jiangxi Gan Bei Tungsten Co., Ltd.</v>
      </c>
      <c r="S213" s="225" t="str">
        <f t="shared" ca="1" si="30"/>
        <v>CN</v>
      </c>
      <c r="T213" s="225" t="str">
        <f ca="1">IF(B213="","",IF(ISERROR(MATCH($J213,SorP!$B$1:$B$6230,0)),"",INDIRECT("'SorP'!$A$"&amp;MATCH($J213,SorP!$B$1:$B$6230,0))))</f>
        <v>CN-JX</v>
      </c>
      <c r="U213" s="241"/>
      <c r="V213" s="275">
        <f>IF(C213="",NA(),MATCH($B213&amp;$C213,'Smelter Look-up'!$J:$J,0))</f>
        <v>528</v>
      </c>
      <c r="W213" s="276"/>
      <c r="X213" s="276">
        <f t="shared" ca="1" si="31"/>
        <v>0</v>
      </c>
      <c r="Y213" s="276"/>
      <c r="Z213" s="276"/>
      <c r="AB213" s="278" t="str">
        <f t="shared" si="32"/>
        <v>TungstenJiangxi Gan Bei Tungsten Co., Ltd.</v>
      </c>
    </row>
    <row r="214" spans="1:28" s="277" customFormat="1" ht="127.5">
      <c r="A214" s="216" t="s">
        <v>146</v>
      </c>
      <c r="B214" s="217" t="s">
        <v>1156</v>
      </c>
      <c r="C214" s="221" t="s">
        <v>157</v>
      </c>
      <c r="D214" s="283"/>
      <c r="E214" s="217" t="str">
        <f ca="1">IF(ISERROR($V214),"",OFFSET('Smelter Look-up'!$D$4,$V214-4,0)&amp;"")</f>
        <v>CHINA</v>
      </c>
      <c r="F214" s="217" t="str">
        <f ca="1">IF(ISERROR($V214),"",OFFSET('Smelter Look-up'!$E$4,$V214-4,0))</f>
        <v>CID002318</v>
      </c>
      <c r="G214" s="217" t="str">
        <f ca="1">IF(C214=$X$4,"Enter smelter details",IF(ISERROR($V214),"",OFFSET('Smelter Look-up'!$F$4,$V214-4,0)))</f>
        <v>RMI</v>
      </c>
      <c r="H214" s="218">
        <f ca="1">IF(ISERROR($V214),"",OFFSET('Smelter Look-up'!$G$4,$V214-4,0))</f>
        <v>0</v>
      </c>
      <c r="I214" s="219" t="str">
        <f ca="1">IF(ISERROR($V214),"",OFFSET('Smelter Look-up'!$H$4,$V214-4,0))</f>
        <v>Tonggu</v>
      </c>
      <c r="J214" s="219" t="str">
        <f ca="1">IF(ISERROR($V214),"",OFFSET('Smelter Look-up'!$I$4,$V214-4,0))</f>
        <v>Jiangxi Sheng</v>
      </c>
      <c r="K214" s="273"/>
      <c r="L214" s="273"/>
      <c r="M214" s="273"/>
      <c r="N214" s="273"/>
      <c r="O214" s="273"/>
      <c r="P214" s="220"/>
      <c r="Q214" s="348" t="s">
        <v>15663</v>
      </c>
      <c r="R214" s="217" t="str">
        <f ca="1">IF(ISERROR($V214),"",OFFSET('Smelter Look-up'!$C$4,$V214-4,0)&amp;"")</f>
        <v>Jiangxi Tonggu Non-ferrous Metallurgical &amp; Chemical Co., Ltd.</v>
      </c>
      <c r="S214" s="225" t="str">
        <f t="shared" ca="1" si="30"/>
        <v>CN</v>
      </c>
      <c r="T214" s="225" t="str">
        <f ca="1">IF(B214="","",IF(ISERROR(MATCH($J214,SorP!$B$1:$B$6230,0)),"",INDIRECT("'SorP'!$A$"&amp;MATCH($J214,SorP!$B$1:$B$6230,0))))</f>
        <v>CN-JX</v>
      </c>
      <c r="U214" s="241"/>
      <c r="V214" s="275">
        <f>IF(C214="",NA(),MATCH($B214&amp;$C214,'Smelter Look-up'!$J:$J,0))</f>
        <v>530</v>
      </c>
      <c r="W214" s="276"/>
      <c r="X214" s="276">
        <f t="shared" ca="1" si="31"/>
        <v>0</v>
      </c>
      <c r="Y214" s="276"/>
      <c r="Z214" s="276"/>
      <c r="AB214" s="278" t="str">
        <f t="shared" si="32"/>
        <v>TungstenJiangxi Tonggu Non-ferrous Metallurgical &amp; Chemical Co., Ltd.</v>
      </c>
    </row>
    <row r="215" spans="1:28" s="277" customFormat="1" ht="76.5">
      <c r="A215" s="216" t="s">
        <v>2385</v>
      </c>
      <c r="B215" s="217" t="s">
        <v>1156</v>
      </c>
      <c r="C215" s="221" t="s">
        <v>14229</v>
      </c>
      <c r="D215" s="283"/>
      <c r="E215" s="217" t="str">
        <f ca="1">IF(ISERROR($V215),"",OFFSET('Smelter Look-up'!$D$4,$V215-4,0)&amp;"")</f>
        <v>CHINA</v>
      </c>
      <c r="F215" s="217" t="str">
        <f ca="1">IF(ISERROR($V215),"",OFFSET('Smelter Look-up'!$E$4,$V215-4,0))</f>
        <v>CID002647</v>
      </c>
      <c r="G215" s="217" t="str">
        <f ca="1">IF(C215=$X$4,"Enter smelter details",IF(ISERROR($V215),"",OFFSET('Smelter Look-up'!$F$4,$V215-4,0)))</f>
        <v>RMI</v>
      </c>
      <c r="H215" s="218">
        <f ca="1">IF(ISERROR($V215),"",OFFSET('Smelter Look-up'!$G$4,$V215-4,0))</f>
        <v>0</v>
      </c>
      <c r="I215" s="219" t="str">
        <f ca="1">IF(ISERROR($V215),"",OFFSET('Smelter Look-up'!$H$4,$V215-4,0))</f>
        <v>Huanglong</v>
      </c>
      <c r="J215" s="219" t="str">
        <f ca="1">IF(ISERROR($V215),"",OFFSET('Smelter Look-up'!$I$4,$V215-4,0))</f>
        <v>Jiangxi Sheng</v>
      </c>
      <c r="K215" s="273"/>
      <c r="L215" s="273"/>
      <c r="M215" s="273"/>
      <c r="N215" s="273"/>
      <c r="O215" s="273"/>
      <c r="P215" s="220"/>
      <c r="Q215" s="348" t="s">
        <v>15786</v>
      </c>
      <c r="R215" s="217" t="str">
        <f ca="1">IF(ISERROR($V215),"",OFFSET('Smelter Look-up'!$C$4,$V215-4,0)&amp;"")</f>
        <v>Jiangxi Xianglu Tungsten Co., Ltd.</v>
      </c>
      <c r="S215" s="225" t="str">
        <f t="shared" ca="1" si="30"/>
        <v>CN</v>
      </c>
      <c r="T215" s="225" t="str">
        <f ca="1">IF(B215="","",IF(ISERROR(MATCH($J215,SorP!$B$1:$B$6230,0)),"",INDIRECT("'SorP'!$A$"&amp;MATCH($J215,SorP!$B$1:$B$6230,0))))</f>
        <v>CN-JX</v>
      </c>
      <c r="U215" s="241"/>
      <c r="V215" s="275">
        <f>IF(C215="",NA(),MATCH($B215&amp;$C215,'Smelter Look-up'!$J:$J,0))</f>
        <v>533</v>
      </c>
      <c r="W215" s="276"/>
      <c r="X215" s="276">
        <f t="shared" ca="1" si="31"/>
        <v>0</v>
      </c>
      <c r="Y215" s="276"/>
      <c r="Z215" s="276"/>
      <c r="AB215" s="278" t="str">
        <f t="shared" si="32"/>
        <v>TungstenJiangxi Xianglu Tungsten Co., Ltd.</v>
      </c>
    </row>
    <row r="216" spans="1:28" s="277" customFormat="1" ht="114.75">
      <c r="A216" s="216" t="s">
        <v>145</v>
      </c>
      <c r="B216" s="217" t="s">
        <v>1156</v>
      </c>
      <c r="C216" s="221" t="s">
        <v>156</v>
      </c>
      <c r="D216" s="283"/>
      <c r="E216" s="217" t="str">
        <f ca="1">IF(ISERROR($V216),"",OFFSET('Smelter Look-up'!$D$4,$V216-4,0)&amp;"")</f>
        <v>CHINA</v>
      </c>
      <c r="F216" s="217" t="str">
        <f ca="1">IF(ISERROR($V216),"",OFFSET('Smelter Look-up'!$E$4,$V216-4,0))</f>
        <v>CID002317</v>
      </c>
      <c r="G216" s="217" t="str">
        <f ca="1">IF(C216=$X$4,"Enter smelter details",IF(ISERROR($V216),"",OFFSET('Smelter Look-up'!$F$4,$V216-4,0)))</f>
        <v>RMI</v>
      </c>
      <c r="H216" s="218">
        <f ca="1">IF(ISERROR($V216),"",OFFSET('Smelter Look-up'!$G$4,$V216-4,0))</f>
        <v>0</v>
      </c>
      <c r="I216" s="219" t="str">
        <f ca="1">IF(ISERROR($V216),"",OFFSET('Smelter Look-up'!$H$4,$V216-4,0))</f>
        <v>Ganzhou</v>
      </c>
      <c r="J216" s="219" t="str">
        <f ca="1">IF(ISERROR($V216),"",OFFSET('Smelter Look-up'!$I$4,$V216-4,0))</f>
        <v>Jiangxi Sheng</v>
      </c>
      <c r="K216" s="273"/>
      <c r="L216" s="273"/>
      <c r="M216" s="273"/>
      <c r="N216" s="273"/>
      <c r="O216" s="273"/>
      <c r="P216" s="220"/>
      <c r="Q216" s="348" t="s">
        <v>15787</v>
      </c>
      <c r="R216" s="217" t="str">
        <f ca="1">IF(ISERROR($V216),"",OFFSET('Smelter Look-up'!$C$4,$V216-4,0)&amp;"")</f>
        <v>Jiangxi Xinsheng Tungsten Industry Co., Ltd.</v>
      </c>
      <c r="S216" s="225" t="str">
        <f t="shared" ca="1" si="30"/>
        <v>CN</v>
      </c>
      <c r="T216" s="225" t="str">
        <f ca="1">IF(B216="","",IF(ISERROR(MATCH($J216,SorP!$B$1:$B$6230,0)),"",INDIRECT("'SorP'!$A$"&amp;MATCH($J216,SorP!$B$1:$B$6230,0))))</f>
        <v>CN-JX</v>
      </c>
      <c r="U216" s="241"/>
      <c r="V216" s="275">
        <f>IF(C216="",NA(),MATCH($B216&amp;$C216,'Smelter Look-up'!$J:$J,0))</f>
        <v>534</v>
      </c>
      <c r="W216" s="276"/>
      <c r="X216" s="276">
        <f t="shared" ca="1" si="31"/>
        <v>0</v>
      </c>
      <c r="Y216" s="276"/>
      <c r="Z216" s="276"/>
      <c r="AB216" s="278" t="str">
        <f t="shared" si="32"/>
        <v>TungstenJiangxi Xinsheng Tungsten Industry Co., Ltd.</v>
      </c>
    </row>
    <row r="217" spans="1:28" s="277" customFormat="1" ht="89.25">
      <c r="A217" s="216" t="s">
        <v>144</v>
      </c>
      <c r="B217" s="217" t="s">
        <v>1156</v>
      </c>
      <c r="C217" s="221" t="s">
        <v>155</v>
      </c>
      <c r="D217" s="283"/>
      <c r="E217" s="217" t="str">
        <f ca="1">IF(ISERROR($V217),"",OFFSET('Smelter Look-up'!$D$4,$V217-4,0)&amp;"")</f>
        <v>CHINA</v>
      </c>
      <c r="F217" s="217" t="str">
        <f ca="1">IF(ISERROR($V217),"",OFFSET('Smelter Look-up'!$E$4,$V217-4,0))</f>
        <v>CID002316</v>
      </c>
      <c r="G217" s="217" t="str">
        <f ca="1">IF(C217=$X$4,"Enter smelter details",IF(ISERROR($V217),"",OFFSET('Smelter Look-up'!$F$4,$V217-4,0)))</f>
        <v>RMI</v>
      </c>
      <c r="H217" s="218">
        <f ca="1">IF(ISERROR($V217),"",OFFSET('Smelter Look-up'!$G$4,$V217-4,0))</f>
        <v>0</v>
      </c>
      <c r="I217" s="219" t="str">
        <f ca="1">IF(ISERROR($V217),"",OFFSET('Smelter Look-up'!$H$4,$V217-4,0))</f>
        <v>Ganzhou</v>
      </c>
      <c r="J217" s="219" t="str">
        <f ca="1">IF(ISERROR($V217),"",OFFSET('Smelter Look-up'!$I$4,$V217-4,0))</f>
        <v>Jiangxi Sheng</v>
      </c>
      <c r="K217" s="273"/>
      <c r="L217" s="273"/>
      <c r="M217" s="273"/>
      <c r="N217" s="273"/>
      <c r="O217" s="273"/>
      <c r="P217" s="220"/>
      <c r="Q217" s="348" t="s">
        <v>15663</v>
      </c>
      <c r="R217" s="217" t="str">
        <f ca="1">IF(ISERROR($V217),"",OFFSET('Smelter Look-up'!$C$4,$V217-4,0)&amp;"")</f>
        <v>Jiangxi Yaosheng Tungsten Co., Ltd.</v>
      </c>
      <c r="S217" s="225" t="str">
        <f t="shared" ca="1" si="30"/>
        <v>CN</v>
      </c>
      <c r="T217" s="225" t="str">
        <f ca="1">IF(B217="","",IF(ISERROR(MATCH($J217,SorP!$B$1:$B$6230,0)),"",INDIRECT("'SorP'!$A$"&amp;MATCH($J217,SorP!$B$1:$B$6230,0))))</f>
        <v>CN-JX</v>
      </c>
      <c r="U217" s="241"/>
      <c r="V217" s="275">
        <f>IF(C217="",NA(),MATCH($B217&amp;$C217,'Smelter Look-up'!$J:$J,0))</f>
        <v>535</v>
      </c>
      <c r="W217" s="276"/>
      <c r="X217" s="276">
        <f t="shared" ca="1" si="31"/>
        <v>0</v>
      </c>
      <c r="Y217" s="276"/>
      <c r="Z217" s="276"/>
      <c r="AB217" s="278" t="str">
        <f t="shared" si="32"/>
        <v>TungstenJiangxi Yaosheng Tungsten Co., Ltd.</v>
      </c>
    </row>
    <row r="218" spans="1:28" s="277" customFormat="1" ht="63.75">
      <c r="A218" s="216" t="s">
        <v>811</v>
      </c>
      <c r="B218" s="217" t="s">
        <v>1156</v>
      </c>
      <c r="C218" s="221" t="s">
        <v>151</v>
      </c>
      <c r="D218" s="283"/>
      <c r="E218" s="217" t="str">
        <f ca="1">IF(ISERROR($V218),"",OFFSET('Smelter Look-up'!$D$4,$V218-4,0)&amp;"")</f>
        <v>UNITED STATES OF AMERICA</v>
      </c>
      <c r="F218" s="217" t="str">
        <f ca="1">IF(ISERROR($V218),"",OFFSET('Smelter Look-up'!$E$4,$V218-4,0))</f>
        <v>CID000105</v>
      </c>
      <c r="G218" s="217" t="str">
        <f ca="1">IF(C218=$X$4,"Enter smelter details",IF(ISERROR($V218),"",OFFSET('Smelter Look-up'!$F$4,$V218-4,0)))</f>
        <v>RMI</v>
      </c>
      <c r="H218" s="218">
        <f ca="1">IF(ISERROR($V218),"",OFFSET('Smelter Look-up'!$G$4,$V218-4,0))</f>
        <v>0</v>
      </c>
      <c r="I218" s="219" t="str">
        <f ca="1">IF(ISERROR($V218),"",OFFSET('Smelter Look-up'!$H$4,$V218-4,0))</f>
        <v>Huntsville</v>
      </c>
      <c r="J218" s="219" t="str">
        <f ca="1">IF(ISERROR($V218),"",OFFSET('Smelter Look-up'!$I$4,$V218-4,0))</f>
        <v>Alabama</v>
      </c>
      <c r="K218" s="273"/>
      <c r="L218" s="273"/>
      <c r="M218" s="273"/>
      <c r="N218" s="273"/>
      <c r="O218" s="273"/>
      <c r="P218" s="220"/>
      <c r="Q218" s="348" t="s">
        <v>15781</v>
      </c>
      <c r="R218" s="217" t="str">
        <f ca="1">IF(ISERROR($V218),"",OFFSET('Smelter Look-up'!$C$4,$V218-4,0)&amp;"")</f>
        <v>Kennametal Huntsville</v>
      </c>
      <c r="S218" s="225" t="str">
        <f t="shared" ca="1" si="30"/>
        <v>US</v>
      </c>
      <c r="T218" s="225" t="str">
        <f ca="1">IF(B218="","",IF(ISERROR(MATCH($J218,SorP!$B$1:$B$6230,0)),"",INDIRECT("'SorP'!$A$"&amp;MATCH($J218,SorP!$B$1:$B$6230,0))))</f>
        <v>US-AL</v>
      </c>
      <c r="U218" s="241"/>
      <c r="V218" s="275">
        <f>IF(C218="",NA(),MATCH($B218&amp;$C218,'Smelter Look-up'!$J:$J,0))</f>
        <v>538</v>
      </c>
      <c r="W218" s="276"/>
      <c r="X218" s="276">
        <f t="shared" ca="1" si="31"/>
        <v>0</v>
      </c>
      <c r="Y218" s="276"/>
      <c r="Z218" s="276"/>
      <c r="AB218" s="278" t="str">
        <f t="shared" si="32"/>
        <v>TungstenKennametal Huntsville</v>
      </c>
    </row>
    <row r="219" spans="1:28" s="277" customFormat="1" ht="51">
      <c r="A219" s="216" t="s">
        <v>14174</v>
      </c>
      <c r="B219" s="217" t="s">
        <v>1156</v>
      </c>
      <c r="C219" s="221" t="s">
        <v>14173</v>
      </c>
      <c r="D219" s="283"/>
      <c r="E219" s="217" t="str">
        <f ca="1">IF(ISERROR($V219),"",OFFSET('Smelter Look-up'!$D$4,$V219-4,0)&amp;"")</f>
        <v>KOREA, REPUBLIC OF</v>
      </c>
      <c r="F219" s="217" t="str">
        <f ca="1">IF(ISERROR($V219),"",OFFSET('Smelter Look-up'!$E$4,$V219-4,0))</f>
        <v>CID003388</v>
      </c>
      <c r="G219" s="217" t="str">
        <f ca="1">IF(C219=$X$4,"Enter smelter details",IF(ISERROR($V219),"",OFFSET('Smelter Look-up'!$F$4,$V219-4,0)))</f>
        <v>RMI</v>
      </c>
      <c r="H219" s="218">
        <f ca="1">IF(ISERROR($V219),"",OFFSET('Smelter Look-up'!$G$4,$V219-4,0))</f>
        <v>0</v>
      </c>
      <c r="I219" s="219" t="str">
        <f ca="1">IF(ISERROR($V219),"",OFFSET('Smelter Look-up'!$H$4,$V219-4,0))</f>
        <v>Siheung-si</v>
      </c>
      <c r="J219" s="219" t="str">
        <f ca="1">IF(ISERROR($V219),"",OFFSET('Smelter Look-up'!$I$4,$V219-4,0))</f>
        <v>Gyeonggi-do</v>
      </c>
      <c r="K219" s="273"/>
      <c r="L219" s="273"/>
      <c r="M219" s="273"/>
      <c r="N219" s="273"/>
      <c r="O219" s="273"/>
      <c r="P219" s="220"/>
      <c r="Q219" s="348" t="s">
        <v>15788</v>
      </c>
      <c r="R219" s="217" t="str">
        <f ca="1">IF(ISERROR($V219),"",OFFSET('Smelter Look-up'!$C$4,$V219-4,0)&amp;"")</f>
        <v>KGETS Co., Ltd.</v>
      </c>
      <c r="S219" s="225" t="str">
        <f t="shared" ca="1" si="30"/>
        <v>KR</v>
      </c>
      <c r="T219" s="225" t="str">
        <f ca="1">IF(B219="","",IF(ISERROR(MATCH($J219,SorP!$B$1:$B$6230,0)),"",INDIRECT("'SorP'!$A$"&amp;MATCH($J219,SorP!$B$1:$B$6230,0))))</f>
        <v>KR-41</v>
      </c>
      <c r="U219" s="241"/>
      <c r="V219" s="275">
        <f>IF(C219="",NA(),MATCH($B219&amp;$C219,'Smelter Look-up'!$J:$J,0))</f>
        <v>539</v>
      </c>
      <c r="W219" s="276"/>
      <c r="X219" s="276">
        <f t="shared" ca="1" si="31"/>
        <v>0</v>
      </c>
      <c r="Y219" s="276"/>
      <c r="Z219" s="276"/>
      <c r="AB219" s="278" t="str">
        <f t="shared" si="32"/>
        <v>TungstenKGETS Co., Ltd.</v>
      </c>
    </row>
    <row r="220" spans="1:28" s="277" customFormat="1" ht="63.75">
      <c r="A220" s="216" t="s">
        <v>14176</v>
      </c>
      <c r="B220" s="217" t="s">
        <v>1156</v>
      </c>
      <c r="C220" s="221" t="s">
        <v>14175</v>
      </c>
      <c r="D220" s="283"/>
      <c r="E220" s="217" t="str">
        <f ca="1">IF(ISERROR($V220),"",OFFSET('Smelter Look-up'!$D$4,$V220-4,0)&amp;"")</f>
        <v>TAIWAN, PROVINCE OF CHINA</v>
      </c>
      <c r="F220" s="217" t="str">
        <f ca="1">IF(ISERROR($V220),"",OFFSET('Smelter Look-up'!$E$4,$V220-4,0))</f>
        <v>CID003407</v>
      </c>
      <c r="G220" s="217" t="str">
        <f ca="1">IF(C220=$X$4,"Enter smelter details",IF(ISERROR($V220),"",OFFSET('Smelter Look-up'!$F$4,$V220-4,0)))</f>
        <v>RMI</v>
      </c>
      <c r="H220" s="218">
        <f ca="1">IF(ISERROR($V220),"",OFFSET('Smelter Look-up'!$G$4,$V220-4,0))</f>
        <v>0</v>
      </c>
      <c r="I220" s="219" t="str">
        <f ca="1">IF(ISERROR($V220),"",OFFSET('Smelter Look-up'!$H$4,$V220-4,0))</f>
        <v>Fangliao</v>
      </c>
      <c r="J220" s="219" t="str">
        <f ca="1">IF(ISERROR($V220),"",OFFSET('Smelter Look-up'!$I$4,$V220-4,0))</f>
        <v>Pingtung</v>
      </c>
      <c r="K220" s="273"/>
      <c r="L220" s="273"/>
      <c r="M220" s="273"/>
      <c r="N220" s="273"/>
      <c r="O220" s="273"/>
      <c r="P220" s="220"/>
      <c r="Q220" s="348" t="s">
        <v>15789</v>
      </c>
      <c r="R220" s="217" t="str">
        <f ca="1">IF(ISERROR($V220),"",OFFSET('Smelter Look-up'!$C$4,$V220-4,0)&amp;"")</f>
        <v>Lianyou Metals Co., Ltd.</v>
      </c>
      <c r="S220" s="225" t="str">
        <f t="shared" ca="1" si="30"/>
        <v>TW</v>
      </c>
      <c r="T220" s="225" t="str">
        <f ca="1">IF(B220="","",IF(ISERROR(MATCH($J220,SorP!$B$1:$B$6230,0)),"",INDIRECT("'SorP'!$A$"&amp;MATCH($J220,SorP!$B$1:$B$6230,0))))</f>
        <v>TW-PIF</v>
      </c>
      <c r="U220" s="241"/>
      <c r="V220" s="275">
        <f>IF(C220="",NA(),MATCH($B220&amp;$C220,'Smelter Look-up'!$J:$J,0))</f>
        <v>540</v>
      </c>
      <c r="W220" s="276"/>
      <c r="X220" s="276">
        <f t="shared" ca="1" si="31"/>
        <v>0</v>
      </c>
      <c r="Y220" s="276"/>
      <c r="Z220" s="276"/>
      <c r="AB220" s="278" t="str">
        <f t="shared" si="32"/>
        <v>TungstenLianyou Metals Co., Ltd.</v>
      </c>
    </row>
    <row r="221" spans="1:28" s="277" customFormat="1" ht="76.5">
      <c r="A221" s="216" t="s">
        <v>147</v>
      </c>
      <c r="B221" s="217" t="s">
        <v>1156</v>
      </c>
      <c r="C221" s="221" t="s">
        <v>158</v>
      </c>
      <c r="D221" s="283"/>
      <c r="E221" s="217" t="str">
        <f ca="1">IF(ISERROR($V221),"",OFFSET('Smelter Look-up'!$D$4,$V221-4,0)&amp;"")</f>
        <v>CHINA</v>
      </c>
      <c r="F221" s="217" t="str">
        <f ca="1">IF(ISERROR($V221),"",OFFSET('Smelter Look-up'!$E$4,$V221-4,0))</f>
        <v>CID002319</v>
      </c>
      <c r="G221" s="217" t="str">
        <f ca="1">IF(C221=$X$4,"Enter smelter details",IF(ISERROR($V221),"",OFFSET('Smelter Look-up'!$F$4,$V221-4,0)))</f>
        <v>RMI</v>
      </c>
      <c r="H221" s="218">
        <f ca="1">IF(ISERROR($V221),"",OFFSET('Smelter Look-up'!$G$4,$V221-4,0))</f>
        <v>0</v>
      </c>
      <c r="I221" s="219" t="str">
        <f ca="1">IF(ISERROR($V221),"",OFFSET('Smelter Look-up'!$H$4,$V221-4,0))</f>
        <v>Nanfeng Xiaozhai</v>
      </c>
      <c r="J221" s="219" t="str">
        <f ca="1">IF(ISERROR($V221),"",OFFSET('Smelter Look-up'!$I$4,$V221-4,0))</f>
        <v>Yunnan Sheng</v>
      </c>
      <c r="K221" s="273"/>
      <c r="L221" s="273"/>
      <c r="M221" s="273"/>
      <c r="N221" s="273"/>
      <c r="O221" s="273"/>
      <c r="P221" s="220"/>
      <c r="Q221" s="348" t="s">
        <v>15663</v>
      </c>
      <c r="R221" s="217" t="str">
        <f ca="1">IF(ISERROR($V221),"",OFFSET('Smelter Look-up'!$C$4,$V221-4,0)&amp;"")</f>
        <v>Malipo Haiyu Tungsten Co., Ltd.</v>
      </c>
      <c r="S221" s="225" t="str">
        <f t="shared" ca="1" si="30"/>
        <v>CN</v>
      </c>
      <c r="T221" s="225" t="str">
        <f ca="1">IF(B221="","",IF(ISERROR(MATCH($J221,SorP!$B$1:$B$6230,0)),"",INDIRECT("'SorP'!$A$"&amp;MATCH($J221,SorP!$B$1:$B$6230,0))))</f>
        <v>CN-YN</v>
      </c>
      <c r="U221" s="241"/>
      <c r="V221" s="275">
        <f>IF(C221="",NA(),MATCH($B221&amp;$C221,'Smelter Look-up'!$J:$J,0))</f>
        <v>541</v>
      </c>
      <c r="W221" s="276"/>
      <c r="X221" s="276">
        <f t="shared" ca="1" si="31"/>
        <v>0</v>
      </c>
      <c r="Y221" s="276"/>
      <c r="Z221" s="276"/>
      <c r="AB221" s="278" t="str">
        <f t="shared" si="32"/>
        <v>TungstenMalipo Haiyu Tungsten Co., Ltd.</v>
      </c>
    </row>
    <row r="222" spans="1:28" s="277" customFormat="1" ht="89.25">
      <c r="A222" s="216" t="s">
        <v>1455</v>
      </c>
      <c r="B222" s="217" t="s">
        <v>1156</v>
      </c>
      <c r="C222" s="221" t="s">
        <v>14177</v>
      </c>
      <c r="D222" s="283"/>
      <c r="E222" s="217" t="str">
        <f ca="1">IF(ISERROR($V222),"",OFFSET('Smelter Look-up'!$D$4,$V222-4,0)&amp;"")</f>
        <v>VIET NAM</v>
      </c>
      <c r="F222" s="217" t="str">
        <f ca="1">IF(ISERROR($V222),"",OFFSET('Smelter Look-up'!$E$4,$V222-4,0))</f>
        <v>CID002543</v>
      </c>
      <c r="G222" s="217" t="str">
        <f ca="1">IF(C222=$X$4,"Enter smelter details",IF(ISERROR($V222),"",OFFSET('Smelter Look-up'!$F$4,$V222-4,0)))</f>
        <v>RMI</v>
      </c>
      <c r="H222" s="218">
        <f ca="1">IF(ISERROR($V222),"",OFFSET('Smelter Look-up'!$G$4,$V222-4,0))</f>
        <v>0</v>
      </c>
      <c r="I222" s="219" t="str">
        <f ca="1">IF(ISERROR($V222),"",OFFSET('Smelter Look-up'!$H$4,$V222-4,0))</f>
        <v>Dai Tu</v>
      </c>
      <c r="J222" s="219" t="str">
        <f ca="1">IF(ISERROR($V222),"",OFFSET('Smelter Look-up'!$I$4,$V222-4,0))</f>
        <v>Thái Nguyên</v>
      </c>
      <c r="K222" s="273"/>
      <c r="L222" s="273"/>
      <c r="M222" s="273"/>
      <c r="N222" s="273"/>
      <c r="O222" s="273"/>
      <c r="P222" s="220"/>
      <c r="Q222" s="348" t="s">
        <v>15654</v>
      </c>
      <c r="R222" s="217" t="str">
        <f ca="1">IF(ISERROR($V222),"",OFFSET('Smelter Look-up'!$C$4,$V222-4,0)&amp;"")</f>
        <v>Masan Tungsten Chemical LLC (MTC)</v>
      </c>
      <c r="S222" s="225" t="str">
        <f t="shared" ca="1" si="30"/>
        <v>VN</v>
      </c>
      <c r="T222" s="225" t="str">
        <f ca="1">IF(B222="","",IF(ISERROR(MATCH($J222,SorP!$B$1:$B$6230,0)),"",INDIRECT("'SorP'!$A$"&amp;MATCH($J222,SorP!$B$1:$B$6230,0))))</f>
        <v>VN-69</v>
      </c>
      <c r="U222" s="241"/>
      <c r="V222" s="275">
        <f>IF(C222="",NA(),MATCH($B222&amp;$C222,'Smelter Look-up'!$J:$J,0))</f>
        <v>542</v>
      </c>
      <c r="W222" s="276"/>
      <c r="X222" s="276">
        <f t="shared" ca="1" si="31"/>
        <v>0</v>
      </c>
      <c r="Y222" s="276"/>
      <c r="Z222" s="276"/>
      <c r="AB222" s="278" t="str">
        <f t="shared" si="32"/>
        <v>TungstenMasan Tungsten Chemical LLC (MTC)</v>
      </c>
    </row>
    <row r="223" spans="1:28" s="277" customFormat="1" ht="63.75">
      <c r="A223" s="216" t="s">
        <v>1889</v>
      </c>
      <c r="B223" s="217" t="s">
        <v>1156</v>
      </c>
      <c r="C223" s="221" t="s">
        <v>1888</v>
      </c>
      <c r="D223" s="283"/>
      <c r="E223" s="217" t="str">
        <f ca="1">IF(ISERROR($V223),"",OFFSET('Smelter Look-up'!$D$4,$V223-4,0)&amp;"")</f>
        <v>UNITED STATES OF AMERICA</v>
      </c>
      <c r="F223" s="217" t="str">
        <f ca="1">IF(ISERROR($V223),"",OFFSET('Smelter Look-up'!$E$4,$V223-4,0))</f>
        <v>CID002589</v>
      </c>
      <c r="G223" s="217" t="str">
        <f ca="1">IF(C223=$X$4,"Enter smelter details",IF(ISERROR($V223),"",OFFSET('Smelter Look-up'!$F$4,$V223-4,0)))</f>
        <v>RMI</v>
      </c>
      <c r="H223" s="218">
        <f ca="1">IF(ISERROR($V223),"",OFFSET('Smelter Look-up'!$G$4,$V223-4,0))</f>
        <v>0</v>
      </c>
      <c r="I223" s="219" t="str">
        <f ca="1">IF(ISERROR($V223),"",OFFSET('Smelter Look-up'!$H$4,$V223-4,0))</f>
        <v>Depew</v>
      </c>
      <c r="J223" s="219" t="str">
        <f ca="1">IF(ISERROR($V223),"",OFFSET('Smelter Look-up'!$I$4,$V223-4,0))</f>
        <v>New York</v>
      </c>
      <c r="K223" s="273"/>
      <c r="L223" s="273"/>
      <c r="M223" s="273"/>
      <c r="N223" s="273"/>
      <c r="O223" s="273"/>
      <c r="P223" s="220"/>
      <c r="Q223" s="348" t="s">
        <v>15790</v>
      </c>
      <c r="R223" s="217" t="str">
        <f ca="1">IF(ISERROR($V223),"",OFFSET('Smelter Look-up'!$C$4,$V223-4,0)&amp;"")</f>
        <v>Niagara Refining LLC</v>
      </c>
      <c r="S223" s="225" t="str">
        <f t="shared" ca="1" si="30"/>
        <v>US</v>
      </c>
      <c r="T223" s="225" t="str">
        <f ca="1">IF(B223="","",IF(ISERROR(MATCH($J223,SorP!$B$1:$B$6230,0)),"",INDIRECT("'SorP'!$A$"&amp;MATCH($J223,SorP!$B$1:$B$6230,0))))</f>
        <v>US-NY</v>
      </c>
      <c r="U223" s="241"/>
      <c r="V223" s="275">
        <f>IF(C223="",NA(),MATCH($B223&amp;$C223,'Smelter Look-up'!$J:$J,0))</f>
        <v>544</v>
      </c>
      <c r="W223" s="276"/>
      <c r="X223" s="276">
        <f t="shared" ca="1" si="31"/>
        <v>0</v>
      </c>
      <c r="Y223" s="276"/>
      <c r="Z223" s="276"/>
      <c r="AB223" s="278" t="str">
        <f t="shared" si="32"/>
        <v>TungstenNiagara Refining LLC</v>
      </c>
    </row>
    <row r="224" spans="1:28" s="277" customFormat="1" ht="102">
      <c r="A224" s="216" t="s">
        <v>2390</v>
      </c>
      <c r="B224" s="217" t="s">
        <v>1156</v>
      </c>
      <c r="C224" s="221" t="s">
        <v>2473</v>
      </c>
      <c r="D224" s="283"/>
      <c r="E224" s="217" t="str">
        <f ca="1">IF(ISERROR($V224),"",OFFSET('Smelter Look-up'!$D$4,$V224-4,0)&amp;"")</f>
        <v>PHILIPPINES</v>
      </c>
      <c r="F224" s="217" t="str">
        <f ca="1">IF(ISERROR($V224),"",OFFSET('Smelter Look-up'!$E$4,$V224-4,0))</f>
        <v>CID002827</v>
      </c>
      <c r="G224" s="217" t="str">
        <f ca="1">IF(C224=$X$4,"Enter smelter details",IF(ISERROR($V224),"",OFFSET('Smelter Look-up'!$F$4,$V224-4,0)))</f>
        <v>RMI</v>
      </c>
      <c r="H224" s="218">
        <f ca="1">IF(ISERROR($V224),"",OFFSET('Smelter Look-up'!$G$4,$V224-4,0))</f>
        <v>0</v>
      </c>
      <c r="I224" s="219" t="str">
        <f ca="1">IF(ISERROR($V224),"",OFFSET('Smelter Look-up'!$H$4,$V224-4,0))</f>
        <v>Marilao</v>
      </c>
      <c r="J224" s="219" t="str">
        <f ca="1">IF(ISERROR($V224),"",OFFSET('Smelter Look-up'!$I$4,$V224-4,0))</f>
        <v>Bulacan</v>
      </c>
      <c r="K224" s="273"/>
      <c r="L224" s="273"/>
      <c r="M224" s="273"/>
      <c r="N224" s="273"/>
      <c r="O224" s="273"/>
      <c r="P224" s="220"/>
      <c r="Q224" s="348" t="s">
        <v>15651</v>
      </c>
      <c r="R224" s="217" t="str">
        <f ca="1">IF(ISERROR($V224),"",OFFSET('Smelter Look-up'!$C$4,$V224-4,0)&amp;"")</f>
        <v>Philippine Chuangxin Industrial Co., Inc.</v>
      </c>
      <c r="S224" s="225" t="str">
        <f t="shared" ca="1" si="30"/>
        <v>PH</v>
      </c>
      <c r="T224" s="225" t="str">
        <f ca="1">IF(B224="","",IF(ISERROR(MATCH($J224,SorP!$B$1:$B$6230,0)),"",INDIRECT("'SorP'!$A$"&amp;MATCH($J224,SorP!$B$1:$B$6230,0))))</f>
        <v>PH-BUL</v>
      </c>
      <c r="U224" s="241"/>
      <c r="V224" s="275">
        <f>IF(C224="",NA(),MATCH($B224&amp;$C224,'Smelter Look-up'!$J:$J,0))</f>
        <v>547</v>
      </c>
      <c r="W224" s="276"/>
      <c r="X224" s="276">
        <f t="shared" ca="1" si="31"/>
        <v>0</v>
      </c>
      <c r="Y224" s="276"/>
      <c r="Z224" s="276"/>
      <c r="AB224" s="278" t="str">
        <f t="shared" si="32"/>
        <v>TungstenPhilippine Chuangxin Industrial Co., Inc.</v>
      </c>
    </row>
    <row r="225" spans="1:28" s="277" customFormat="1" ht="89.25">
      <c r="A225" s="216" t="s">
        <v>821</v>
      </c>
      <c r="B225" s="217" t="s">
        <v>1156</v>
      </c>
      <c r="C225" s="221" t="s">
        <v>2</v>
      </c>
      <c r="D225" s="283"/>
      <c r="E225" s="217" t="str">
        <f ca="1">IF(ISERROR($V225),"",OFFSET('Smelter Look-up'!$D$4,$V225-4,0)&amp;"")</f>
        <v>VIET NAM</v>
      </c>
      <c r="F225" s="217" t="str">
        <f ca="1">IF(ISERROR($V225),"",OFFSET('Smelter Look-up'!$E$4,$V225-4,0))</f>
        <v>CID001889</v>
      </c>
      <c r="G225" s="217" t="str">
        <f ca="1">IF(C225=$X$4,"Enter smelter details",IF(ISERROR($V225),"",OFFSET('Smelter Look-up'!$F$4,$V225-4,0)))</f>
        <v>RMI</v>
      </c>
      <c r="H225" s="218">
        <f ca="1">IF(ISERROR($V225),"",OFFSET('Smelter Look-up'!$G$4,$V225-4,0))</f>
        <v>0</v>
      </c>
      <c r="I225" s="219" t="str">
        <f ca="1">IF(ISERROR($V225),"",OFFSET('Smelter Look-up'!$H$4,$V225-4,0))</f>
        <v>Halong City</v>
      </c>
      <c r="J225" s="219" t="str">
        <f ca="1">IF(ISERROR($V225),"",OFFSET('Smelter Look-up'!$I$4,$V225-4,0))</f>
        <v>Tây Ninh</v>
      </c>
      <c r="K225" s="273"/>
      <c r="L225" s="273"/>
      <c r="M225" s="273"/>
      <c r="N225" s="273"/>
      <c r="O225" s="273"/>
      <c r="P225" s="220"/>
      <c r="Q225" s="348" t="s">
        <v>15785</v>
      </c>
      <c r="R225" s="217" t="str">
        <f ca="1">IF(ISERROR($V225),"",OFFSET('Smelter Look-up'!$C$4,$V225-4,0)&amp;"")</f>
        <v>Tejing (Vietnam) Tungsten Co., Ltd.</v>
      </c>
      <c r="S225" s="225" t="str">
        <f t="shared" ca="1" si="30"/>
        <v>VN</v>
      </c>
      <c r="T225" s="225" t="str">
        <f ca="1">IF(B225="","",IF(ISERROR(MATCH($J225,SorP!$B$1:$B$6230,0)),"",INDIRECT("'SorP'!$A$"&amp;MATCH($J225,SorP!$B$1:$B$6230,0))))</f>
        <v>VN-37</v>
      </c>
      <c r="U225" s="241"/>
      <c r="V225" s="275">
        <f>IF(C225="",NA(),MATCH($B225&amp;$C225,'Smelter Look-up'!$J:$J,0))</f>
        <v>549</v>
      </c>
      <c r="W225" s="276"/>
      <c r="X225" s="276">
        <f t="shared" ca="1" si="31"/>
        <v>0</v>
      </c>
      <c r="Y225" s="276"/>
      <c r="Z225" s="276"/>
      <c r="AB225" s="278" t="str">
        <f t="shared" si="32"/>
        <v>TungstenTejing (Vietnam) Tungsten Co., Ltd.</v>
      </c>
    </row>
    <row r="226" spans="1:28" s="277" customFormat="1" ht="89.25">
      <c r="A226" s="216" t="s">
        <v>822</v>
      </c>
      <c r="B226" s="217" t="s">
        <v>1156</v>
      </c>
      <c r="C226" s="221" t="s">
        <v>2690</v>
      </c>
      <c r="D226" s="283"/>
      <c r="E226" s="217" t="str">
        <f ca="1">IF(ISERROR($V226),"",OFFSET('Smelter Look-up'!$D$4,$V226-4,0)&amp;"")</f>
        <v>AUSTRIA</v>
      </c>
      <c r="F226" s="217" t="str">
        <f ca="1">IF(ISERROR($V226),"",OFFSET('Smelter Look-up'!$E$4,$V226-4,0))</f>
        <v>CID002044</v>
      </c>
      <c r="G226" s="217" t="str">
        <f ca="1">IF(C226=$X$4,"Enter smelter details",IF(ISERROR($V226),"",OFFSET('Smelter Look-up'!$F$4,$V226-4,0)))</f>
        <v>RMI</v>
      </c>
      <c r="H226" s="218">
        <f ca="1">IF(ISERROR($V226),"",OFFSET('Smelter Look-up'!$G$4,$V226-4,0))</f>
        <v>0</v>
      </c>
      <c r="I226" s="219" t="str">
        <f ca="1">IF(ISERROR($V226),"",OFFSET('Smelter Look-up'!$H$4,$V226-4,0))</f>
        <v>St. Martin i-S</v>
      </c>
      <c r="J226" s="219" t="str">
        <f ca="1">IF(ISERROR($V226),"",OFFSET('Smelter Look-up'!$I$4,$V226-4,0))</f>
        <v>Steiermark</v>
      </c>
      <c r="K226" s="273"/>
      <c r="L226" s="273"/>
      <c r="M226" s="273"/>
      <c r="N226" s="273"/>
      <c r="O226" s="273"/>
      <c r="P226" s="220"/>
      <c r="Q226" s="348" t="s">
        <v>15785</v>
      </c>
      <c r="R226" s="217" t="str">
        <f ca="1">IF(ISERROR($V226),"",OFFSET('Smelter Look-up'!$C$4,$V226-4,0)&amp;"")</f>
        <v>Wolfram Bergbau und Hutten AG</v>
      </c>
      <c r="S226" s="225" t="str">
        <f t="shared" ca="1" si="30"/>
        <v>AT</v>
      </c>
      <c r="T226" s="225" t="str">
        <f ca="1">IF(B226="","",IF(ISERROR(MATCH($J226,SorP!$B$1:$B$6230,0)),"",INDIRECT("'SorP'!$A$"&amp;MATCH($J226,SorP!$B$1:$B$6230,0))))</f>
        <v>AT-6</v>
      </c>
      <c r="U226" s="241"/>
      <c r="V226" s="275">
        <f>IF(C226="",NA(),MATCH($B226&amp;$C226,'Smelter Look-up'!$J:$J,0))</f>
        <v>553</v>
      </c>
      <c r="W226" s="276"/>
      <c r="X226" s="276">
        <f t="shared" ca="1" si="31"/>
        <v>0</v>
      </c>
      <c r="Y226" s="276"/>
      <c r="Z226" s="276"/>
      <c r="AB226" s="278" t="str">
        <f t="shared" si="32"/>
        <v>TungstenWolfram Bergbau und Hutten AG</v>
      </c>
    </row>
    <row r="227" spans="1:28" s="277" customFormat="1" ht="76.5">
      <c r="A227" s="216" t="s">
        <v>148</v>
      </c>
      <c r="B227" s="217" t="s">
        <v>1156</v>
      </c>
      <c r="C227" s="221" t="s">
        <v>159</v>
      </c>
      <c r="D227" s="283"/>
      <c r="E227" s="217" t="str">
        <f ca="1">IF(ISERROR($V227),"",OFFSET('Smelter Look-up'!$D$4,$V227-4,0)&amp;"")</f>
        <v>CHINA</v>
      </c>
      <c r="F227" s="217" t="str">
        <f ca="1">IF(ISERROR($V227),"",OFFSET('Smelter Look-up'!$E$4,$V227-4,0))</f>
        <v>CID002320</v>
      </c>
      <c r="G227" s="217" t="str">
        <f ca="1">IF(C227=$X$4,"Enter smelter details",IF(ISERROR($V227),"",OFFSET('Smelter Look-up'!$F$4,$V227-4,0)))</f>
        <v>RMI</v>
      </c>
      <c r="H227" s="218">
        <f ca="1">IF(ISERROR($V227),"",OFFSET('Smelter Look-up'!$G$4,$V227-4,0))</f>
        <v>0</v>
      </c>
      <c r="I227" s="219" t="str">
        <f ca="1">IF(ISERROR($V227),"",OFFSET('Smelter Look-up'!$H$4,$V227-4,0))</f>
        <v>Xiamen</v>
      </c>
      <c r="J227" s="219" t="str">
        <f ca="1">IF(ISERROR($V227),"",OFFSET('Smelter Look-up'!$I$4,$V227-4,0))</f>
        <v>Fujian Sheng</v>
      </c>
      <c r="K227" s="273"/>
      <c r="L227" s="273"/>
      <c r="M227" s="273"/>
      <c r="N227" s="273"/>
      <c r="O227" s="273"/>
      <c r="P227" s="220"/>
      <c r="Q227" s="348" t="s">
        <v>15784</v>
      </c>
      <c r="R227" s="217" t="str">
        <f ca="1">IF(ISERROR($V227),"",OFFSET('Smelter Look-up'!$C$4,$V227-4,0)&amp;"")</f>
        <v>Xiamen Tungsten (H.C.) Co., Ltd.</v>
      </c>
      <c r="S227" s="225" t="str">
        <f t="shared" ca="1" si="30"/>
        <v>CN</v>
      </c>
      <c r="T227" s="225" t="str">
        <f ca="1">IF(B227="","",IF(ISERROR(MATCH($J227,SorP!$B$1:$B$6230,0)),"",INDIRECT("'SorP'!$A$"&amp;MATCH($J227,SorP!$B$1:$B$6230,0))))</f>
        <v>CN-FJ</v>
      </c>
      <c r="U227" s="241"/>
      <c r="V227" s="275">
        <f>IF(C227="",NA(),MATCH($B227&amp;$C227,'Smelter Look-up'!$J:$J,0))</f>
        <v>557</v>
      </c>
      <c r="W227" s="276"/>
      <c r="X227" s="276">
        <f t="shared" ca="1" si="31"/>
        <v>0</v>
      </c>
      <c r="Y227" s="276"/>
      <c r="Z227" s="276"/>
      <c r="AB227" s="278" t="str">
        <f t="shared" si="32"/>
        <v>TungstenXiamen Tungsten (H.C.) Co., Ltd.</v>
      </c>
    </row>
    <row r="228" spans="1:28" s="277" customFormat="1" ht="63.75">
      <c r="A228" s="216" t="s">
        <v>823</v>
      </c>
      <c r="B228" s="217" t="s">
        <v>1156</v>
      </c>
      <c r="C228" s="221" t="s">
        <v>1406</v>
      </c>
      <c r="D228" s="283"/>
      <c r="E228" s="217" t="str">
        <f ca="1">IF(ISERROR($V228),"",OFFSET('Smelter Look-up'!$D$4,$V228-4,0)&amp;"")</f>
        <v>CHINA</v>
      </c>
      <c r="F228" s="217" t="str">
        <f ca="1">IF(ISERROR($V228),"",OFFSET('Smelter Look-up'!$E$4,$V228-4,0))</f>
        <v>CID002082</v>
      </c>
      <c r="G228" s="217" t="str">
        <f ca="1">IF(C228=$X$4,"Enter smelter details",IF(ISERROR($V228),"",OFFSET('Smelter Look-up'!$F$4,$V228-4,0)))</f>
        <v>RMI</v>
      </c>
      <c r="H228" s="218">
        <f ca="1">IF(ISERROR($V228),"",OFFSET('Smelter Look-up'!$G$4,$V228-4,0))</f>
        <v>0</v>
      </c>
      <c r="I228" s="219" t="str">
        <f ca="1">IF(ISERROR($V228),"",OFFSET('Smelter Look-up'!$H$4,$V228-4,0))</f>
        <v>Xiamen</v>
      </c>
      <c r="J228" s="219" t="str">
        <f ca="1">IF(ISERROR($V228),"",OFFSET('Smelter Look-up'!$I$4,$V228-4,0))</f>
        <v>Fujian Sheng</v>
      </c>
      <c r="K228" s="273"/>
      <c r="L228" s="273"/>
      <c r="M228" s="273"/>
      <c r="N228" s="273"/>
      <c r="O228" s="273"/>
      <c r="P228" s="220"/>
      <c r="Q228" s="348" t="s">
        <v>15791</v>
      </c>
      <c r="R228" s="217" t="str">
        <f ca="1">IF(ISERROR($V228),"",OFFSET('Smelter Look-up'!$C$4,$V228-4,0)&amp;"")</f>
        <v>Xiamen Tungsten Co., Ltd.</v>
      </c>
      <c r="S228" s="225" t="str">
        <f t="shared" ca="1" si="30"/>
        <v>CN</v>
      </c>
      <c r="T228" s="225" t="str">
        <f ca="1">IF(B228="","",IF(ISERROR(MATCH($J228,SorP!$B$1:$B$6230,0)),"",INDIRECT("'SorP'!$A$"&amp;MATCH($J228,SorP!$B$1:$B$6230,0))))</f>
        <v>CN-FJ</v>
      </c>
      <c r="U228" s="241"/>
      <c r="V228" s="275">
        <f>IF(C228="",NA(),MATCH($B228&amp;$C228,'Smelter Look-up'!$J:$J,0))</f>
        <v>558</v>
      </c>
      <c r="W228" s="276"/>
      <c r="X228" s="276">
        <f t="shared" ca="1" si="31"/>
        <v>0</v>
      </c>
      <c r="Y228" s="276"/>
      <c r="Z228" s="276"/>
      <c r="AB228" s="278" t="str">
        <f t="shared" si="32"/>
        <v>TungstenXiamen Tungsten Co., Ltd.</v>
      </c>
    </row>
    <row r="229" spans="1:28" s="277" customFormat="1" ht="140.25">
      <c r="A229" s="216" t="s">
        <v>2398</v>
      </c>
      <c r="B229" s="217" t="s">
        <v>1156</v>
      </c>
      <c r="C229" s="221" t="s">
        <v>2397</v>
      </c>
      <c r="D229" s="283"/>
      <c r="E229" s="217" t="str">
        <f ca="1">IF(ISERROR($V229),"",OFFSET('Smelter Look-up'!$D$4,$V229-4,0)&amp;"")</f>
        <v>CHINA</v>
      </c>
      <c r="F229" s="217" t="str">
        <f ca="1">IF(ISERROR($V229),"",OFFSET('Smelter Look-up'!$E$4,$V229-4,0))</f>
        <v>CID002830</v>
      </c>
      <c r="G229" s="217" t="str">
        <f ca="1">IF(C229=$X$4,"Enter smelter details",IF(ISERROR($V229),"",OFFSET('Smelter Look-up'!$F$4,$V229-4,0)))</f>
        <v>RMI</v>
      </c>
      <c r="H229" s="218">
        <f ca="1">IF(ISERROR($V229),"",OFFSET('Smelter Look-up'!$G$4,$V229-4,0))</f>
        <v>0</v>
      </c>
      <c r="I229" s="219" t="str">
        <f ca="1">IF(ISERROR($V229),"",OFFSET('Smelter Look-up'!$H$4,$V229-4,0))</f>
        <v>Ganzhou</v>
      </c>
      <c r="J229" s="219" t="str">
        <f ca="1">IF(ISERROR($V229),"",OFFSET('Smelter Look-up'!$I$4,$V229-4,0))</f>
        <v>Jiangxi Sheng</v>
      </c>
      <c r="K229" s="273"/>
      <c r="L229" s="273"/>
      <c r="M229" s="273"/>
      <c r="N229" s="273"/>
      <c r="O229" s="273"/>
      <c r="P229" s="220"/>
      <c r="Q229" s="348" t="s">
        <v>15651</v>
      </c>
      <c r="R229" s="217" t="str">
        <f ca="1">IF(ISERROR($V229),"",OFFSET('Smelter Look-up'!$C$4,$V229-4,0)&amp;"")</f>
        <v>Xinfeng Huarui Tungsten &amp; Molybdenum New Material Co., Ltd.</v>
      </c>
      <c r="S229" s="225" t="str">
        <f t="shared" ca="1" si="30"/>
        <v>CN</v>
      </c>
      <c r="T229" s="225" t="str">
        <f ca="1">IF(B229="","",IF(ISERROR(MATCH($J229,SorP!$B$1:$B$6230,0)),"",INDIRECT("'SorP'!$A$"&amp;MATCH($J229,SorP!$B$1:$B$6230,0))))</f>
        <v>CN-JX</v>
      </c>
      <c r="U229" s="241"/>
      <c r="V229" s="275">
        <f>IF(C229="",NA(),MATCH($B229&amp;$C229,'Smelter Look-up'!$J:$J,0))</f>
        <v>559</v>
      </c>
      <c r="W229" s="276"/>
      <c r="X229" s="276">
        <f t="shared" ca="1" si="31"/>
        <v>0</v>
      </c>
      <c r="Y229" s="276"/>
      <c r="Z229" s="276"/>
      <c r="AB229" s="278" t="str">
        <f t="shared" si="32"/>
        <v>TungstenXinfeng Huarui Tungsten &amp; Molybdenum New Material Co., Ltd.</v>
      </c>
    </row>
    <row r="230" spans="1:28" s="277" customFormat="1" ht="63.75">
      <c r="A230" s="216" t="s">
        <v>1828</v>
      </c>
      <c r="B230" s="217" t="s">
        <v>1154</v>
      </c>
      <c r="C230" s="221" t="s">
        <v>13518</v>
      </c>
      <c r="D230" s="283"/>
      <c r="E230" s="217" t="str">
        <f ca="1">IF(ISERROR($V230),"",OFFSET('Smelter Look-up'!$D$4,$V230-4,0)&amp;"")</f>
        <v>CHINA</v>
      </c>
      <c r="F230" s="217" t="str">
        <f ca="1">IF(ISERROR($V230),"",OFFSET('Smelter Look-up'!$E$4,$V230-4,0))</f>
        <v>CID001231</v>
      </c>
      <c r="G230" s="217" t="str">
        <f ca="1">IF(C230=$X$4,"Enter smelter details",IF(ISERROR($V230),"",OFFSET('Smelter Look-up'!$F$4,$V230-4,0)))</f>
        <v>RMI</v>
      </c>
      <c r="H230" s="218">
        <f ca="1">IF(ISERROR($V230),"",OFFSET('Smelter Look-up'!$G$4,$V230-4,0))</f>
        <v>0</v>
      </c>
      <c r="I230" s="219" t="str">
        <f ca="1">IF(ISERROR($V230),"",OFFSET('Smelter Look-up'!$H$4,$V230-4,0))</f>
        <v>Ganzhou</v>
      </c>
      <c r="J230" s="219" t="str">
        <f ca="1">IF(ISERROR($V230),"",OFFSET('Smelter Look-up'!$I$4,$V230-4,0))</f>
        <v>Jiangxi Sheng</v>
      </c>
      <c r="K230" s="273"/>
      <c r="L230" s="273"/>
      <c r="M230" s="273"/>
      <c r="N230" s="273"/>
      <c r="O230" s="273"/>
      <c r="P230" s="220"/>
      <c r="Q230" s="348" t="s">
        <v>15792</v>
      </c>
      <c r="R230" s="217" t="str">
        <f ca="1">IF(ISERROR($V230),"",OFFSET('Smelter Look-up'!$C$4,$V230-4,0)&amp;"")</f>
        <v>Jiangxi New Nanshan Technology Ltd.</v>
      </c>
      <c r="S230" s="225" t="str">
        <f t="shared" ca="1" si="30"/>
        <v>CN</v>
      </c>
      <c r="T230" s="225" t="str">
        <f ca="1">IF(B230="","",IF(ISERROR(MATCH($J230,SorP!$B$1:$B$6230,0)),"",INDIRECT("'SorP'!$A$"&amp;MATCH($J230,SorP!$B$1:$B$6230,0))))</f>
        <v>CN-JX</v>
      </c>
      <c r="U230" s="241"/>
      <c r="V230" s="275">
        <f>IF(C230="",NA(),MATCH($B230&amp;$C230,'Smelter Look-up'!$J:$J,0))</f>
        <v>404</v>
      </c>
      <c r="W230" s="276"/>
      <c r="X230" s="276">
        <f t="shared" ca="1" si="31"/>
        <v>0</v>
      </c>
      <c r="Y230" s="276"/>
      <c r="Z230" s="276"/>
      <c r="AB230" s="278" t="str">
        <f t="shared" si="32"/>
        <v>TinJiangxi New Nanshan Technology Ltd.</v>
      </c>
    </row>
    <row r="231" spans="1:28" s="277" customFormat="1" ht="38.25">
      <c r="A231" s="216" t="s">
        <v>15526</v>
      </c>
      <c r="B231" s="217" t="s">
        <v>1154</v>
      </c>
      <c r="C231" s="450" t="s">
        <v>1898</v>
      </c>
      <c r="D231" s="451" t="s">
        <v>15591</v>
      </c>
      <c r="E231" s="449" t="s">
        <v>1128</v>
      </c>
      <c r="F231" s="448" t="s">
        <v>15526</v>
      </c>
      <c r="G231" s="449" t="s">
        <v>13577</v>
      </c>
      <c r="H231" s="218">
        <f ca="1">IF(ISERROR($V231),"",OFFSET('Smelter Look-up'!$G$4,$V231-4,0))</f>
        <v>0</v>
      </c>
      <c r="I231" s="219">
        <f ca="1">IF(ISERROR($V231),"",OFFSET('Smelter Look-up'!$H$4,$V231-4,0))</f>
        <v>0</v>
      </c>
      <c r="J231" s="219">
        <f ca="1">IF(ISERROR($V231),"",OFFSET('Smelter Look-up'!$I$4,$V231-4,0))</f>
        <v>0</v>
      </c>
      <c r="K231" s="273"/>
      <c r="L231" s="273"/>
      <c r="M231" s="273"/>
      <c r="N231" s="273"/>
      <c r="O231" s="273"/>
      <c r="P231" s="220"/>
      <c r="Q231" s="348" t="s">
        <v>15793</v>
      </c>
      <c r="R231" s="217" t="str">
        <f ca="1">IF(ISERROR($V231),"",OFFSET('Smelter Look-up'!$C$4,$V231-4,0)&amp;"")</f>
        <v/>
      </c>
      <c r="S231" s="225" t="str">
        <f t="shared" ca="1" si="30"/>
        <v>ID</v>
      </c>
      <c r="T231" s="225" t="str">
        <f ca="1">IF(B231="","",IF(ISERROR(MATCH($J231,SorP!$B$1:$B$6230,0)),"",INDIRECT("'SorP'!$A$"&amp;MATCH($J231,SorP!$B$1:$B$6230,0))))</f>
        <v/>
      </c>
      <c r="U231" s="241"/>
      <c r="V231" s="275">
        <f>IF(C231="",NA(),MATCH($B231&amp;$C231,'Smelter Look-up'!$J:$J,0))</f>
        <v>484</v>
      </c>
      <c r="W231" s="276"/>
      <c r="X231" s="276">
        <f t="shared" si="31"/>
        <v>0</v>
      </c>
      <c r="Y231" s="276"/>
      <c r="Z231" s="276"/>
      <c r="AB231" s="278" t="str">
        <f t="shared" si="32"/>
        <v>TinSmelter not listed</v>
      </c>
    </row>
    <row r="232" spans="1:28" s="277" customFormat="1" ht="51">
      <c r="A232" s="216" t="s">
        <v>2382</v>
      </c>
      <c r="B232" s="217" t="s">
        <v>1156</v>
      </c>
      <c r="C232" s="221" t="s">
        <v>2381</v>
      </c>
      <c r="D232" s="283"/>
      <c r="E232" s="217" t="str">
        <f ca="1">IF(ISERROR($V232),"",OFFSET('Smelter Look-up'!$D$4,$V232-4,0)&amp;"")</f>
        <v>BRAZIL</v>
      </c>
      <c r="F232" s="217" t="str">
        <f ca="1">IF(ISERROR($V232),"",OFFSET('Smelter Look-up'!$E$4,$V232-4,0))</f>
        <v>CID002833</v>
      </c>
      <c r="G232" s="217" t="str">
        <f ca="1">IF(C232=$X$4,"Enter smelter details",IF(ISERROR($V232),"",OFFSET('Smelter Look-up'!$F$4,$V232-4,0)))</f>
        <v>RMI</v>
      </c>
      <c r="H232" s="218">
        <f ca="1">IF(ISERROR($V232),"",OFFSET('Smelter Look-up'!$G$4,$V232-4,0))</f>
        <v>0</v>
      </c>
      <c r="I232" s="219" t="str">
        <f ca="1">IF(ISERROR($V232),"",OFFSET('Smelter Look-up'!$H$4,$V232-4,0))</f>
        <v>Araçariguama</v>
      </c>
      <c r="J232" s="219" t="str">
        <f ca="1">IF(ISERROR($V232),"",OFFSET('Smelter Look-up'!$I$4,$V232-4,0))</f>
        <v>São Paulo</v>
      </c>
      <c r="K232" s="273"/>
      <c r="L232" s="273"/>
      <c r="M232" s="273"/>
      <c r="N232" s="273"/>
      <c r="O232" s="273"/>
      <c r="P232" s="220"/>
      <c r="Q232" s="348" t="s">
        <v>15794</v>
      </c>
      <c r="R232" s="217" t="str">
        <f ca="1">IF(ISERROR($V232),"",OFFSET('Smelter Look-up'!$C$4,$V232-4,0)&amp;"")</f>
        <v>ACL Metais Eireli</v>
      </c>
      <c r="S232" s="225" t="str">
        <f t="shared" ca="1" si="30"/>
        <v>BR</v>
      </c>
      <c r="T232" s="225" t="str">
        <f ca="1">IF(B232="","",IF(ISERROR(MATCH($J232,SorP!$B$1:$B$6230,0)),"",INDIRECT("'SorP'!$A$"&amp;MATCH($J232,SorP!$B$1:$B$6230,0))))</f>
        <v>BR-SP</v>
      </c>
      <c r="U232" s="241"/>
      <c r="V232" s="275">
        <f>IF(C232="",NA(),MATCH($B232&amp;$C232,'Smelter Look-up'!$J:$J,0))</f>
        <v>488</v>
      </c>
      <c r="W232" s="276"/>
      <c r="X232" s="276">
        <f t="shared" ca="1" si="31"/>
        <v>0</v>
      </c>
      <c r="Y232" s="276"/>
      <c r="Z232" s="276"/>
      <c r="AB232" s="278" t="str">
        <f t="shared" si="32"/>
        <v>TungstenACL Metais Eireli</v>
      </c>
    </row>
    <row r="233" spans="1:28" s="277" customFormat="1" ht="102">
      <c r="A233" s="216" t="s">
        <v>14242</v>
      </c>
      <c r="B233" s="217" t="s">
        <v>1156</v>
      </c>
      <c r="C233" s="221" t="s">
        <v>14226</v>
      </c>
      <c r="D233" s="283"/>
      <c r="E233" s="217" t="str">
        <f ca="1">IF(ISERROR($V233),"",OFFSET('Smelter Look-up'!$D$4,$V233-4,0)&amp;"")</f>
        <v>VIET NAM</v>
      </c>
      <c r="F233" s="217" t="str">
        <f ca="1">IF(ISERROR($V233),"",OFFSET('Smelter Look-up'!$E$4,$V233-4,0))</f>
        <v>CID002502</v>
      </c>
      <c r="G233" s="217" t="str">
        <f ca="1">IF(C233=$X$4,"Enter smelter details",IF(ISERROR($V233),"",OFFSET('Smelter Look-up'!$F$4,$V233-4,0)))</f>
        <v>RMI</v>
      </c>
      <c r="H233" s="218">
        <f ca="1">IF(ISERROR($V233),"",OFFSET('Smelter Look-up'!$G$4,$V233-4,0))</f>
        <v>0</v>
      </c>
      <c r="I233" s="219" t="str">
        <f ca="1">IF(ISERROR($V233),"",OFFSET('Smelter Look-up'!$H$4,$V233-4,0))</f>
        <v>Vinh Bao District</v>
      </c>
      <c r="J233" s="219" t="str">
        <f ca="1">IF(ISERROR($V233),"",OFFSET('Smelter Look-up'!$I$4,$V233-4,0))</f>
        <v>Hai Phong</v>
      </c>
      <c r="K233" s="273"/>
      <c r="L233" s="273"/>
      <c r="M233" s="273"/>
      <c r="N233" s="273"/>
      <c r="O233" s="273"/>
      <c r="P233" s="220"/>
      <c r="Q233" s="348" t="s">
        <v>15795</v>
      </c>
      <c r="R233" s="217" t="str">
        <f ca="1">IF(ISERROR($V233),"",OFFSET('Smelter Look-up'!$C$4,$V233-4,0)&amp;"")</f>
        <v>Asia Tungsten Products Vietnam Ltd.</v>
      </c>
      <c r="S233" s="225" t="str">
        <f t="shared" ca="1" si="30"/>
        <v>VN</v>
      </c>
      <c r="T233" s="225" t="str">
        <f ca="1">IF(B233="","",IF(ISERROR(MATCH($J233,SorP!$B$1:$B$6230,0)),"",INDIRECT("'SorP'!$A$"&amp;MATCH($J233,SorP!$B$1:$B$6230,0))))</f>
        <v>VN-HP</v>
      </c>
      <c r="U233" s="241"/>
      <c r="V233" s="275">
        <f>IF(C233="",NA(),MATCH($B233&amp;$C233,'Smelter Look-up'!$J:$J,0))</f>
        <v>493</v>
      </c>
      <c r="W233" s="276"/>
      <c r="X233" s="276">
        <f t="shared" ca="1" si="31"/>
        <v>0</v>
      </c>
      <c r="Y233" s="276"/>
      <c r="Z233" s="276"/>
      <c r="AB233" s="278" t="str">
        <f t="shared" si="32"/>
        <v>TungstenAsia Tungsten Products Vietnam Ltd.</v>
      </c>
    </row>
    <row r="234" spans="1:28" s="277" customFormat="1" ht="102">
      <c r="A234" s="216" t="s">
        <v>143</v>
      </c>
      <c r="B234" s="217" t="s">
        <v>1156</v>
      </c>
      <c r="C234" s="221" t="s">
        <v>154</v>
      </c>
      <c r="D234" s="283"/>
      <c r="E234" s="217" t="str">
        <f ca="1">IF(ISERROR($V234),"",OFFSET('Smelter Look-up'!$D$4,$V234-4,0)&amp;"")</f>
        <v>CHINA</v>
      </c>
      <c r="F234" s="217" t="str">
        <f ca="1">IF(ISERROR($V234),"",OFFSET('Smelter Look-up'!$E$4,$V234-4,0))</f>
        <v>CID002315</v>
      </c>
      <c r="G234" s="217" t="str">
        <f ca="1">IF(C234=$X$4,"Enter smelter details",IF(ISERROR($V234),"",OFFSET('Smelter Look-up'!$F$4,$V234-4,0)))</f>
        <v>RMI</v>
      </c>
      <c r="H234" s="218">
        <f ca="1">IF(ISERROR($V234),"",OFFSET('Smelter Look-up'!$G$4,$V234-4,0))</f>
        <v>0</v>
      </c>
      <c r="I234" s="219" t="str">
        <f ca="1">IF(ISERROR($V234),"",OFFSET('Smelter Look-up'!$H$4,$V234-4,0))</f>
        <v>Ganzhou</v>
      </c>
      <c r="J234" s="219" t="str">
        <f ca="1">IF(ISERROR($V234),"",OFFSET('Smelter Look-up'!$I$4,$V234-4,0))</f>
        <v>Jiangxi Sheng</v>
      </c>
      <c r="K234" s="273"/>
      <c r="L234" s="273"/>
      <c r="M234" s="273"/>
      <c r="N234" s="273"/>
      <c r="O234" s="273"/>
      <c r="P234" s="220"/>
      <c r="Q234" s="348" t="s">
        <v>15796</v>
      </c>
      <c r="R234" s="217" t="str">
        <f ca="1">IF(ISERROR($V234),"",OFFSET('Smelter Look-up'!$C$4,$V234-4,0)&amp;"")</f>
        <v>Ganzhou Jiangwu Ferrotungsten Co., Ltd.</v>
      </c>
      <c r="S234" s="225" t="str">
        <f t="shared" ca="1" si="30"/>
        <v>CN</v>
      </c>
      <c r="T234" s="225" t="str">
        <f ca="1">IF(B234="","",IF(ISERROR(MATCH($J234,SorP!$B$1:$B$6230,0)),"",INDIRECT("'SorP'!$A$"&amp;MATCH($J234,SorP!$B$1:$B$6230,0))))</f>
        <v>CN-JX</v>
      </c>
      <c r="U234" s="241"/>
      <c r="V234" s="275">
        <f>IF(C234="",NA(),MATCH($B234&amp;$C234,'Smelter Look-up'!$J:$J,0))</f>
        <v>509</v>
      </c>
      <c r="W234" s="276"/>
      <c r="X234" s="276">
        <f t="shared" ca="1" si="31"/>
        <v>0</v>
      </c>
      <c r="Y234" s="276"/>
      <c r="Z234" s="276"/>
      <c r="AB234" s="278" t="str">
        <f t="shared" si="32"/>
        <v>TungstenGanzhou Jiangwu Ferrotungsten Co., Ltd.</v>
      </c>
    </row>
    <row r="235" spans="1:28" s="277" customFormat="1" ht="127.5">
      <c r="A235" s="216" t="s">
        <v>1887</v>
      </c>
      <c r="B235" s="217" t="s">
        <v>1156</v>
      </c>
      <c r="C235" s="221" t="s">
        <v>1886</v>
      </c>
      <c r="D235" s="283"/>
      <c r="E235" s="217" t="str">
        <f ca="1">IF(ISERROR($V235),"",OFFSET('Smelter Look-up'!$D$4,$V235-4,0)&amp;"")</f>
        <v>CHINA</v>
      </c>
      <c r="F235" s="217" t="str">
        <f ca="1">IF(ISERROR($V235),"",OFFSET('Smelter Look-up'!$E$4,$V235-4,0))</f>
        <v>CID002579</v>
      </c>
      <c r="G235" s="217" t="str">
        <f ca="1">IF(C235=$X$4,"Enter smelter details",IF(ISERROR($V235),"",OFFSET('Smelter Look-up'!$F$4,$V235-4,0)))</f>
        <v>RMI</v>
      </c>
      <c r="H235" s="218">
        <f ca="1">IF(ISERROR($V235),"",OFFSET('Smelter Look-up'!$G$4,$V235-4,0))</f>
        <v>0</v>
      </c>
      <c r="I235" s="219" t="str">
        <f ca="1">IF(ISERROR($V235),"",OFFSET('Smelter Look-up'!$H$4,$V235-4,0))</f>
        <v>Hengyang</v>
      </c>
      <c r="J235" s="219" t="str">
        <f ca="1">IF(ISERROR($V235),"",OFFSET('Smelter Look-up'!$I$4,$V235-4,0))</f>
        <v>Hunan Sheng</v>
      </c>
      <c r="K235" s="273"/>
      <c r="L235" s="273"/>
      <c r="M235" s="273"/>
      <c r="N235" s="273"/>
      <c r="O235" s="273"/>
      <c r="P235" s="220"/>
      <c r="Q235" s="348" t="s">
        <v>15797</v>
      </c>
      <c r="R235" s="217" t="str">
        <f ca="1">IF(ISERROR($V235),"",OFFSET('Smelter Look-up'!$C$4,$V235-4,0)&amp;"")</f>
        <v>Hunan Chuangda Vanadium Tungsten Co., Ltd. Wuji</v>
      </c>
      <c r="S235" s="225" t="str">
        <f t="shared" ca="1" si="30"/>
        <v>CN</v>
      </c>
      <c r="T235" s="225" t="str">
        <f ca="1">IF(B235="","",IF(ISERROR(MATCH($J235,SorP!$B$1:$B$6230,0)),"",INDIRECT("'SorP'!$A$"&amp;MATCH($J235,SorP!$B$1:$B$6230,0))))</f>
        <v>CN-HN</v>
      </c>
      <c r="U235" s="241"/>
      <c r="V235" s="275">
        <f>IF(C235="",NA(),MATCH($B235&amp;$C235,'Smelter Look-up'!$J:$J,0))</f>
        <v>521</v>
      </c>
      <c r="W235" s="276"/>
      <c r="X235" s="276">
        <f t="shared" ca="1" si="31"/>
        <v>0</v>
      </c>
      <c r="Y235" s="276"/>
      <c r="Z235" s="276"/>
      <c r="AB235" s="278" t="str">
        <f t="shared" si="32"/>
        <v>TungstenHunan Chuangda Vanadium Tungsten Co., Ltd. Wuji</v>
      </c>
    </row>
    <row r="236" spans="1:28" s="277" customFormat="1" ht="51">
      <c r="A236" s="216" t="s">
        <v>820</v>
      </c>
      <c r="B236" s="217" t="s">
        <v>1156</v>
      </c>
      <c r="C236" s="221" t="s">
        <v>153</v>
      </c>
      <c r="D236" s="283"/>
      <c r="E236" s="217" t="str">
        <f ca="1">IF(ISERROR($V236),"",OFFSET('Smelter Look-up'!$D$4,$V236-4,0)&amp;"")</f>
        <v>UNITED STATES OF AMERICA</v>
      </c>
      <c r="F236" s="217" t="str">
        <f ca="1">IF(ISERROR($V236),"",OFFSET('Smelter Look-up'!$E$4,$V236-4,0))</f>
        <v>CID000966</v>
      </c>
      <c r="G236" s="217" t="str">
        <f ca="1">IF(C236=$X$4,"Enter smelter details",IF(ISERROR($V236),"",OFFSET('Smelter Look-up'!$F$4,$V236-4,0)))</f>
        <v>RMI</v>
      </c>
      <c r="H236" s="218">
        <f ca="1">IF(ISERROR($V236),"",OFFSET('Smelter Look-up'!$G$4,$V236-4,0))</f>
        <v>0</v>
      </c>
      <c r="I236" s="219" t="str">
        <f ca="1">IF(ISERROR($V236),"",OFFSET('Smelter Look-up'!$H$4,$V236-4,0))</f>
        <v>Fallon</v>
      </c>
      <c r="J236" s="219" t="str">
        <f ca="1">IF(ISERROR($V236),"",OFFSET('Smelter Look-up'!$I$4,$V236-4,0))</f>
        <v>Nevada</v>
      </c>
      <c r="K236" s="273"/>
      <c r="L236" s="273"/>
      <c r="M236" s="273"/>
      <c r="N236" s="273"/>
      <c r="O236" s="273"/>
      <c r="P236" s="220"/>
      <c r="Q236" s="348" t="s">
        <v>15798</v>
      </c>
      <c r="R236" s="217" t="str">
        <f ca="1">IF(ISERROR($V236),"",OFFSET('Smelter Look-up'!$C$4,$V236-4,0)&amp;"")</f>
        <v>Kennametal Fallon</v>
      </c>
      <c r="S236" s="225" t="str">
        <f t="shared" ca="1" si="30"/>
        <v>US</v>
      </c>
      <c r="T236" s="225" t="str">
        <f ca="1">IF(B236="","",IF(ISERROR(MATCH($J236,SorP!$B$1:$B$6230,0)),"",INDIRECT("'SorP'!$A$"&amp;MATCH($J236,SorP!$B$1:$B$6230,0))))</f>
        <v>US-NV</v>
      </c>
      <c r="U236" s="241"/>
      <c r="V236" s="275">
        <f>IF(C236="",NA(),MATCH($B236&amp;$C236,'Smelter Look-up'!$J:$J,0))</f>
        <v>537</v>
      </c>
      <c r="W236" s="276"/>
      <c r="X236" s="276">
        <f t="shared" ca="1" si="31"/>
        <v>0</v>
      </c>
      <c r="Y236" s="276"/>
      <c r="Z236" s="276"/>
      <c r="AB236" s="278" t="str">
        <f t="shared" si="32"/>
        <v>TungstenKennametal Fallon</v>
      </c>
    </row>
    <row r="237" spans="1:28" s="277" customFormat="1" ht="38.25">
      <c r="A237" s="216" t="s">
        <v>2388</v>
      </c>
      <c r="B237" s="217" t="s">
        <v>1156</v>
      </c>
      <c r="C237" s="221" t="s">
        <v>2688</v>
      </c>
      <c r="D237" s="283"/>
      <c r="E237" s="217" t="str">
        <f ca="1">IF(ISERROR($V237),"",OFFSET('Smelter Look-up'!$D$4,$V237-4,0)&amp;"")</f>
        <v>RUSSIAN FEDERATION</v>
      </c>
      <c r="F237" s="217" t="str">
        <f ca="1">IF(ISERROR($V237),"",OFFSET('Smelter Look-up'!$E$4,$V237-4,0))</f>
        <v>CID002845</v>
      </c>
      <c r="G237" s="217" t="str">
        <f ca="1">IF(C237=$X$4,"Enter smelter details",IF(ISERROR($V237),"",OFFSET('Smelter Look-up'!$F$4,$V237-4,0)))</f>
        <v>RMI</v>
      </c>
      <c r="H237" s="218">
        <f ca="1">IF(ISERROR($V237),"",OFFSET('Smelter Look-up'!$G$4,$V237-4,0))</f>
        <v>0</v>
      </c>
      <c r="I237" s="219" t="str">
        <f ca="1">IF(ISERROR($V237),"",OFFSET('Smelter Look-up'!$H$4,$V237-4,0))</f>
        <v>Roshal</v>
      </c>
      <c r="J237" s="219" t="str">
        <f ca="1">IF(ISERROR($V237),"",OFFSET('Smelter Look-up'!$I$4,$V237-4,0))</f>
        <v>Moskovskaja oblast'</v>
      </c>
      <c r="K237" s="273"/>
      <c r="L237" s="273"/>
      <c r="M237" s="273"/>
      <c r="N237" s="273"/>
      <c r="O237" s="273"/>
      <c r="P237" s="220"/>
      <c r="Q237" s="348" t="s">
        <v>15794</v>
      </c>
      <c r="R237" s="217" t="str">
        <f ca="1">IF(ISERROR($V237),"",OFFSET('Smelter Look-up'!$C$4,$V237-4,0)&amp;"")</f>
        <v>Moliren Ltd.</v>
      </c>
      <c r="S237" s="225" t="str">
        <f t="shared" ca="1" si="30"/>
        <v>RU</v>
      </c>
      <c r="T237" s="225" t="str">
        <f ca="1">IF(B237="","",IF(ISERROR(MATCH($J237,SorP!$B$1:$B$6230,0)),"",INDIRECT("'SorP'!$A$"&amp;MATCH($J237,SorP!$B$1:$B$6230,0))))</f>
        <v>RU-MOS</v>
      </c>
      <c r="U237" s="241"/>
      <c r="V237" s="275">
        <f>IF(C237="",NA(),MATCH($B237&amp;$C237,'Smelter Look-up'!$J:$J,0))</f>
        <v>543</v>
      </c>
      <c r="W237" s="276"/>
      <c r="X237" s="276">
        <f t="shared" ca="1" si="31"/>
        <v>0</v>
      </c>
      <c r="Y237" s="276"/>
      <c r="Z237" s="276"/>
      <c r="AB237" s="278" t="str">
        <f t="shared" si="32"/>
        <v>TungstenMoliren Ltd.</v>
      </c>
    </row>
    <row r="238" spans="1:28" s="277" customFormat="1" ht="89.25">
      <c r="A238" s="216" t="s">
        <v>2592</v>
      </c>
      <c r="B238" s="217" t="s">
        <v>1156</v>
      </c>
      <c r="C238" s="221" t="s">
        <v>2591</v>
      </c>
      <c r="D238" s="283"/>
      <c r="E238" s="217" t="str">
        <f ca="1">IF(ISERROR($V238),"",OFFSET('Smelter Look-up'!$D$4,$V238-4,0)&amp;"")</f>
        <v>RUSSIAN FEDERATION</v>
      </c>
      <c r="F238" s="217" t="str">
        <f ca="1">IF(ISERROR($V238),"",OFFSET('Smelter Look-up'!$E$4,$V238-4,0))</f>
        <v>CID002724</v>
      </c>
      <c r="G238" s="217" t="str">
        <f ca="1">IF(C238=$X$4,"Enter smelter details",IF(ISERROR($V238),"",OFFSET('Smelter Look-up'!$F$4,$V238-4,0)))</f>
        <v>RMI</v>
      </c>
      <c r="H238" s="218">
        <f ca="1">IF(ISERROR($V238),"",OFFSET('Smelter Look-up'!$G$4,$V238-4,0))</f>
        <v>0</v>
      </c>
      <c r="I238" s="219" t="str">
        <f ca="1">IF(ISERROR($V238),"",OFFSET('Smelter Look-up'!$H$4,$V238-4,0))</f>
        <v>Unecha</v>
      </c>
      <c r="J238" s="219" t="str">
        <f ca="1">IF(ISERROR($V238),"",OFFSET('Smelter Look-up'!$I$4,$V238-4,0))</f>
        <v>Bryanskaya oblast'</v>
      </c>
      <c r="K238" s="273"/>
      <c r="L238" s="273"/>
      <c r="M238" s="273"/>
      <c r="N238" s="273"/>
      <c r="O238" s="273"/>
      <c r="P238" s="220"/>
      <c r="Q238" s="348" t="s">
        <v>15794</v>
      </c>
      <c r="R238" s="217" t="str">
        <f ca="1">IF(ISERROR($V238),"",OFFSET('Smelter Look-up'!$C$4,$V238-4,0)&amp;"")</f>
        <v>Unecha Refractory metals plant</v>
      </c>
      <c r="S238" s="225" t="str">
        <f t="shared" ca="1" si="30"/>
        <v>RU</v>
      </c>
      <c r="T238" s="225" t="str">
        <f ca="1">IF(B238="","",IF(ISERROR(MATCH($J238,SorP!$B$1:$B$6230,0)),"",INDIRECT("'SorP'!$A$"&amp;MATCH($J238,SorP!$B$1:$B$6230,0))))</f>
        <v>RU-BRY</v>
      </c>
      <c r="U238" s="241"/>
      <c r="V238" s="275">
        <f>IF(C238="",NA(),MATCH($B238&amp;$C238,'Smelter Look-up'!$J:$J,0))</f>
        <v>550</v>
      </c>
      <c r="W238" s="276"/>
      <c r="X238" s="276">
        <f t="shared" ca="1" si="31"/>
        <v>0</v>
      </c>
      <c r="Y238" s="276"/>
      <c r="Z238" s="276"/>
      <c r="AB238" s="278" t="str">
        <f t="shared" si="32"/>
        <v>TungstenUnecha Refractory metals plant</v>
      </c>
    </row>
    <row r="239" spans="1:28" s="277" customFormat="1" ht="63.75">
      <c r="A239" s="216" t="s">
        <v>2396</v>
      </c>
      <c r="B239" s="217" t="s">
        <v>1156</v>
      </c>
      <c r="C239" s="221" t="s">
        <v>2395</v>
      </c>
      <c r="D239" s="283"/>
      <c r="E239" s="217" t="str">
        <f ca="1">IF(ISERROR($V239),"",OFFSET('Smelter Look-up'!$D$4,$V239-4,0)&amp;"")</f>
        <v>KOREA, REPUBLIC OF</v>
      </c>
      <c r="F239" s="217" t="str">
        <f ca="1">IF(ISERROR($V239),"",OFFSET('Smelter Look-up'!$E$4,$V239-4,0))</f>
        <v>CID002843</v>
      </c>
      <c r="G239" s="217" t="str">
        <f ca="1">IF(C239=$X$4,"Enter smelter details",IF(ISERROR($V239),"",OFFSET('Smelter Look-up'!$F$4,$V239-4,0)))</f>
        <v>RMI</v>
      </c>
      <c r="H239" s="218">
        <f ca="1">IF(ISERROR($V239),"",OFFSET('Smelter Look-up'!$G$4,$V239-4,0))</f>
        <v>0</v>
      </c>
      <c r="I239" s="219" t="str">
        <f ca="1">IF(ISERROR($V239),"",OFFSET('Smelter Look-up'!$H$4,$V239-4,0))</f>
        <v>Gyeongju-si</v>
      </c>
      <c r="J239" s="219" t="str">
        <f ca="1">IF(ISERROR($V239),"",OFFSET('Smelter Look-up'!$I$4,$V239-4,0))</f>
        <v>Gyeongsangbuk-do</v>
      </c>
      <c r="K239" s="273"/>
      <c r="L239" s="273"/>
      <c r="M239" s="273"/>
      <c r="N239" s="273"/>
      <c r="O239" s="273"/>
      <c r="P239" s="220"/>
      <c r="Q239" s="348" t="s">
        <v>15794</v>
      </c>
      <c r="R239" s="217" t="str">
        <f ca="1">IF(ISERROR($V239),"",OFFSET('Smelter Look-up'!$C$4,$V239-4,0)&amp;"")</f>
        <v>Woltech Korea Co., Ltd.</v>
      </c>
      <c r="S239" s="225" t="str">
        <f t="shared" ca="1" si="30"/>
        <v>KR</v>
      </c>
      <c r="T239" s="225" t="str">
        <f ca="1">IF(B239="","",IF(ISERROR(MATCH($J239,SorP!$B$1:$B$6230,0)),"",INDIRECT("'SorP'!$A$"&amp;MATCH($J239,SorP!$B$1:$B$6230,0))))</f>
        <v>KR-47</v>
      </c>
      <c r="U239" s="241"/>
      <c r="V239" s="275">
        <f>IF(C239="",NA(),MATCH($B239&amp;$C239,'Smelter Look-up'!$J:$J,0))</f>
        <v>555</v>
      </c>
      <c r="W239" s="276"/>
      <c r="X239" s="276">
        <f t="shared" ca="1" si="31"/>
        <v>0</v>
      </c>
      <c r="Y239" s="276"/>
      <c r="Z239" s="276"/>
      <c r="AB239" s="278" t="str">
        <f t="shared" si="32"/>
        <v>TungstenWoltech Korea Co., Ltd.</v>
      </c>
    </row>
    <row r="240" spans="1:28" s="277" customFormat="1" ht="102">
      <c r="A240" s="216" t="s">
        <v>825</v>
      </c>
      <c r="B240" s="217" t="s">
        <v>1156</v>
      </c>
      <c r="C240" s="221" t="s">
        <v>839</v>
      </c>
      <c r="D240" s="283"/>
      <c r="E240" s="217" t="str">
        <f ca="1">IF(ISERROR($V240),"",OFFSET('Smelter Look-up'!$D$4,$V240-4,0)&amp;"")</f>
        <v>CHINA</v>
      </c>
      <c r="F240" s="217" t="str">
        <f ca="1">IF(ISERROR($V240),"",OFFSET('Smelter Look-up'!$E$4,$V240-4,0))</f>
        <v>CID002095</v>
      </c>
      <c r="G240" s="217" t="str">
        <f ca="1">IF(C240=$X$4,"Enter smelter details",IF(ISERROR($V240),"",OFFSET('Smelter Look-up'!$F$4,$V240-4,0)))</f>
        <v>RMI</v>
      </c>
      <c r="H240" s="218">
        <f ca="1">IF(ISERROR($V240),"",OFFSET('Smelter Look-up'!$G$4,$V240-4,0))</f>
        <v>0</v>
      </c>
      <c r="I240" s="219" t="str">
        <f ca="1">IF(ISERROR($V240),"",OFFSET('Smelter Look-up'!$H$4,$V240-4,0))</f>
        <v>Shaoguan</v>
      </c>
      <c r="J240" s="219" t="str">
        <f ca="1">IF(ISERROR($V240),"",OFFSET('Smelter Look-up'!$I$4,$V240-4,0))</f>
        <v>Guangdong Sheng</v>
      </c>
      <c r="K240" s="273"/>
      <c r="L240" s="273"/>
      <c r="M240" s="273"/>
      <c r="N240" s="273"/>
      <c r="O240" s="273"/>
      <c r="P240" s="220"/>
      <c r="Q240" s="348" t="s">
        <v>15799</v>
      </c>
      <c r="R240" s="217" t="str">
        <f ca="1">IF(ISERROR($V240),"",OFFSET('Smelter Look-up'!$C$4,$V240-4,0)&amp;"")</f>
        <v>Xinhai Rendan Shaoguan Tungsten Co., Ltd.</v>
      </c>
      <c r="S240" s="225" t="str">
        <f t="shared" ref="S240" ca="1" si="33">IF(B240="","",IF(ISERROR(MATCH($E240,CL,0)),"Unknown",INDIRECT("'C'!$A$"&amp;MATCH($E240,CL,0)+1)))</f>
        <v>CN</v>
      </c>
      <c r="T240" s="225" t="str">
        <f ca="1">IF(B240="","",IF(ISERROR(MATCH($J240,SorP!$B$1:$B$6230,0)),"",INDIRECT("'SorP'!$A$"&amp;MATCH($J240,SorP!$B$1:$B$6230,0))))</f>
        <v>CN-GD</v>
      </c>
      <c r="U240" s="241"/>
      <c r="V240" s="275">
        <f>IF(C240="",NA(),MATCH($B240&amp;$C240,'Smelter Look-up'!$J:$J,0))</f>
        <v>560</v>
      </c>
      <c r="W240" s="276"/>
      <c r="X240" s="276">
        <f t="shared" ref="X240" ca="1" si="34">IF(AND(C240="Smelter not listed",OR(LEN(D240)=0,LEN(E240)=0)),1,0)</f>
        <v>0</v>
      </c>
      <c r="Y240" s="276"/>
      <c r="Z240" s="276"/>
      <c r="AB240" s="278" t="str">
        <f t="shared" ref="AB240" si="35">B240&amp;C240</f>
        <v>TungstenXinhai Rendan Shaoguan Tungsten Co., Ltd.</v>
      </c>
    </row>
    <row r="241" spans="1:28" s="277" customFormat="1" ht="51">
      <c r="A241" s="216" t="s">
        <v>2455</v>
      </c>
      <c r="B241" s="217" t="s">
        <v>1153</v>
      </c>
      <c r="C241" s="221" t="s">
        <v>2454</v>
      </c>
      <c r="D241" s="283"/>
      <c r="E241" s="217" t="str">
        <f ca="1">IF(ISERROR($V241),"",OFFSET('Smelter Look-up'!$D$4,$V241-4,0)&amp;"")</f>
        <v>KAZAKHSTAN</v>
      </c>
      <c r="F241" s="217" t="str">
        <f ca="1">IF(ISERROR($V241),"",OFFSET('Smelter Look-up'!$E$4,$V241-4,0))</f>
        <v>CID002615</v>
      </c>
      <c r="G241" s="217" t="str">
        <f ca="1">IF(C241=$X$4,"Enter smelter details",IF(ISERROR($V241),"",OFFSET('Smelter Look-up'!$F$4,$V241-4,0)))</f>
        <v>RMI</v>
      </c>
      <c r="H241" s="218">
        <f ca="1">IF(ISERROR($V241),"",OFFSET('Smelter Look-up'!$G$4,$V241-4,0))</f>
        <v>0</v>
      </c>
      <c r="I241" s="219" t="str">
        <f ca="1">IF(ISERROR($V241),"",OFFSET('Smelter Look-up'!$H$4,$V241-4,0))</f>
        <v>Astana</v>
      </c>
      <c r="J241" s="219" t="str">
        <f ca="1">IF(ISERROR($V241),"",OFFSET('Smelter Look-up'!$I$4,$V241-4,0))</f>
        <v>Almaty</v>
      </c>
      <c r="K241" s="273"/>
      <c r="L241" s="273"/>
      <c r="M241" s="273"/>
      <c r="N241" s="273"/>
      <c r="O241" s="273"/>
      <c r="P241" s="220"/>
      <c r="Q241" s="348" t="s">
        <v>15800</v>
      </c>
      <c r="R241" s="217" t="str">
        <f ca="1">IF(ISERROR($V241),"",OFFSET('Smelter Look-up'!$C$4,$V241-4,0)&amp;"")</f>
        <v>TOO Tau-Ken-Altyn</v>
      </c>
      <c r="S241" s="225" t="str">
        <f t="shared" ref="S241:S272" ca="1" si="36">IF(B241="","",IF(ISERROR(MATCH($E241,CL,0)),"Unknown",INDIRECT("'C'!$A$"&amp;MATCH($E241,CL,0)+1)))</f>
        <v>KZ</v>
      </c>
      <c r="T241" s="225" t="str">
        <f ca="1">IF(B241="","",IF(ISERROR(MATCH($J241,SorP!$B$1:$B$6230,0)),"",INDIRECT("'SorP'!$A$"&amp;MATCH($J241,SorP!$B$1:$B$6230,0))))</f>
        <v>KZ-ALA</v>
      </c>
      <c r="U241" s="241"/>
      <c r="V241" s="275">
        <f>IF(C241="",NA(),MATCH($B241&amp;$C241,'Smelter Look-up'!$J:$J,0))</f>
        <v>261</v>
      </c>
      <c r="W241" s="276"/>
      <c r="X241" s="276">
        <f t="shared" ref="X241:X272" ca="1" si="37">IF(AND(C241="Smelter not listed",OR(LEN(D241)=0,LEN(E241)=0)),1,0)</f>
        <v>0</v>
      </c>
      <c r="Y241" s="276"/>
      <c r="Z241" s="276"/>
      <c r="AB241" s="278" t="str">
        <f t="shared" ref="AB241:AB272" si="38">B241&amp;C241</f>
        <v>GoldTOO Tau-Ken-Altyn</v>
      </c>
    </row>
    <row r="242" spans="1:28" s="277" customFormat="1" ht="63.75">
      <c r="A242" s="216" t="s">
        <v>2578</v>
      </c>
      <c r="B242" s="217" t="s">
        <v>1153</v>
      </c>
      <c r="C242" s="221" t="s">
        <v>2577</v>
      </c>
      <c r="D242" s="283"/>
      <c r="E242" s="217" t="str">
        <f ca="1">IF(ISERROR($V242),"",OFFSET('Smelter Look-up'!$D$4,$V242-4,0)&amp;"")</f>
        <v>UNITED STATES OF AMERICA</v>
      </c>
      <c r="F242" s="217" t="str">
        <f ca="1">IF(ISERROR($V242),"",OFFSET('Smelter Look-up'!$E$4,$V242-4,0))</f>
        <v>CID002708</v>
      </c>
      <c r="G242" s="217" t="str">
        <f ca="1">IF(C242=$X$4,"Enter smelter details",IF(ISERROR($V242),"",OFFSET('Smelter Look-up'!$F$4,$V242-4,0)))</f>
        <v>RMI</v>
      </c>
      <c r="H242" s="218">
        <f ca="1">IF(ISERROR($V242),"",OFFSET('Smelter Look-up'!$G$4,$V242-4,0))</f>
        <v>0</v>
      </c>
      <c r="I242" s="219" t="str">
        <f ca="1">IF(ISERROR($V242),"",OFFSET('Smelter Look-up'!$H$4,$V242-4,0))</f>
        <v>Fairless Hills</v>
      </c>
      <c r="J242" s="219" t="str">
        <f ca="1">IF(ISERROR($V242),"",OFFSET('Smelter Look-up'!$I$4,$V242-4,0))</f>
        <v>Pennsylvania</v>
      </c>
      <c r="K242" s="273"/>
      <c r="L242" s="273"/>
      <c r="M242" s="273"/>
      <c r="N242" s="273"/>
      <c r="O242" s="273"/>
      <c r="P242" s="220"/>
      <c r="Q242" s="348" t="s">
        <v>15801</v>
      </c>
      <c r="R242" s="217" t="str">
        <f ca="1">IF(ISERROR($V242),"",OFFSET('Smelter Look-up'!$C$4,$V242-4,0)&amp;"")</f>
        <v>Abington Reldan Metals, LLC</v>
      </c>
      <c r="S242" s="225" t="str">
        <f t="shared" ca="1" si="36"/>
        <v>US</v>
      </c>
      <c r="T242" s="225" t="str">
        <f ca="1">IF(B242="","",IF(ISERROR(MATCH($J242,SorP!$B$1:$B$6230,0)),"",INDIRECT("'SorP'!$A$"&amp;MATCH($J242,SorP!$B$1:$B$6230,0))))</f>
        <v>US-PA</v>
      </c>
      <c r="U242" s="241"/>
      <c r="V242" s="275">
        <f>IF(C242="",NA(),MATCH($B242&amp;$C242,'Smelter Look-up'!$J:$J,0))</f>
        <v>6</v>
      </c>
      <c r="W242" s="276"/>
      <c r="X242" s="276">
        <f t="shared" ca="1" si="37"/>
        <v>0</v>
      </c>
      <c r="Y242" s="276"/>
      <c r="Z242" s="276"/>
      <c r="AB242" s="278" t="str">
        <f t="shared" si="38"/>
        <v>GoldAbington Reldan Metals, LLC</v>
      </c>
    </row>
    <row r="243" spans="1:28" s="277" customFormat="1" ht="51">
      <c r="A243" s="216" t="s">
        <v>13250</v>
      </c>
      <c r="B243" s="217" t="s">
        <v>1153</v>
      </c>
      <c r="C243" s="221" t="s">
        <v>13249</v>
      </c>
      <c r="D243" s="283"/>
      <c r="E243" s="217" t="str">
        <f ca="1">IF(ISERROR($V243),"",OFFSET('Smelter Look-up'!$D$4,$V243-4,0)&amp;"")</f>
        <v>UGANDA</v>
      </c>
      <c r="F243" s="217" t="str">
        <f ca="1">IF(ISERROR($V243),"",OFFSET('Smelter Look-up'!$E$4,$V243-4,0))</f>
        <v>CID003185</v>
      </c>
      <c r="G243" s="217" t="str">
        <f ca="1">IF(C243=$X$4,"Enter smelter details",IF(ISERROR($V243),"",OFFSET('Smelter Look-up'!$F$4,$V243-4,0)))</f>
        <v>RMI</v>
      </c>
      <c r="H243" s="218">
        <f ca="1">IF(ISERROR($V243),"",OFFSET('Smelter Look-up'!$G$4,$V243-4,0))</f>
        <v>0</v>
      </c>
      <c r="I243" s="219" t="str">
        <f ca="1">IF(ISERROR($V243),"",OFFSET('Smelter Look-up'!$H$4,$V243-4,0))</f>
        <v>Entebbe</v>
      </c>
      <c r="J243" s="219" t="str">
        <f ca="1">IF(ISERROR($V243),"",OFFSET('Smelter Look-up'!$I$4,$V243-4,0))</f>
        <v>Wakiso</v>
      </c>
      <c r="K243" s="273"/>
      <c r="L243" s="273"/>
      <c r="M243" s="273"/>
      <c r="N243" s="273"/>
      <c r="O243" s="273"/>
      <c r="P243" s="220"/>
      <c r="Q243" s="348" t="s">
        <v>15802</v>
      </c>
      <c r="R243" s="217" t="str">
        <f ca="1">IF(ISERROR($V243),"",OFFSET('Smelter Look-up'!$C$4,$V243-4,0)&amp;"")</f>
        <v>African Gold Refinery</v>
      </c>
      <c r="S243" s="225" t="str">
        <f t="shared" ca="1" si="36"/>
        <v>UG</v>
      </c>
      <c r="T243" s="225" t="str">
        <f ca="1">IF(B243="","",IF(ISERROR(MATCH($J243,SorP!$B$1:$B$6230,0)),"",INDIRECT("'SorP'!$A$"&amp;MATCH($J243,SorP!$B$1:$B$6230,0))))</f>
        <v>UG-113</v>
      </c>
      <c r="U243" s="241"/>
      <c r="V243" s="275">
        <f>IF(C243="",NA(),MATCH($B243&amp;$C243,'Smelter Look-up'!$J:$J,0))</f>
        <v>8</v>
      </c>
      <c r="W243" s="276"/>
      <c r="X243" s="276">
        <f t="shared" ca="1" si="37"/>
        <v>0</v>
      </c>
      <c r="Y243" s="276"/>
      <c r="Z243" s="276"/>
      <c r="AB243" s="278" t="str">
        <f t="shared" si="38"/>
        <v>GoldAfrican Gold Refinery</v>
      </c>
    </row>
    <row r="244" spans="1:28" s="277" customFormat="1" ht="102">
      <c r="A244" s="216" t="s">
        <v>673</v>
      </c>
      <c r="B244" s="217" t="s">
        <v>1153</v>
      </c>
      <c r="C244" s="221" t="s">
        <v>641</v>
      </c>
      <c r="D244" s="283"/>
      <c r="E244" s="217" t="str">
        <f ca="1">IF(ISERROR($V244),"",OFFSET('Smelter Look-up'!$D$4,$V244-4,0)&amp;"")</f>
        <v>TURKEY</v>
      </c>
      <c r="F244" s="217" t="str">
        <f ca="1">IF(ISERROR($V244),"",OFFSET('Smelter Look-up'!$E$4,$V244-4,0))</f>
        <v>CID000103</v>
      </c>
      <c r="G244" s="217" t="str">
        <f ca="1">IF(C244=$X$4,"Enter smelter details",IF(ISERROR($V244),"",OFFSET('Smelter Look-up'!$F$4,$V244-4,0)))</f>
        <v>RMI</v>
      </c>
      <c r="H244" s="218">
        <f ca="1">IF(ISERROR($V244),"",OFFSET('Smelter Look-up'!$G$4,$V244-4,0))</f>
        <v>0</v>
      </c>
      <c r="I244" s="219" t="str">
        <f ca="1">IF(ISERROR($V244),"",OFFSET('Smelter Look-up'!$H$4,$V244-4,0))</f>
        <v>Istanbul</v>
      </c>
      <c r="J244" s="219" t="str">
        <f ca="1">IF(ISERROR($V244),"",OFFSET('Smelter Look-up'!$I$4,$V244-4,0))</f>
        <v>İstanbul</v>
      </c>
      <c r="K244" s="273"/>
      <c r="L244" s="273"/>
      <c r="M244" s="273"/>
      <c r="N244" s="273"/>
      <c r="O244" s="273"/>
      <c r="P244" s="220"/>
      <c r="Q244" s="348" t="s">
        <v>15803</v>
      </c>
      <c r="R244" s="217" t="str">
        <f ca="1">IF(ISERROR($V244),"",OFFSET('Smelter Look-up'!$C$4,$V244-4,0)&amp;"")</f>
        <v>Atasay Kuyumculuk Sanayi Ve Ticaret A.S.</v>
      </c>
      <c r="S244" s="225" t="str">
        <f t="shared" ca="1" si="36"/>
        <v>TR</v>
      </c>
      <c r="T244" s="225" t="str">
        <f ca="1">IF(B244="","",IF(ISERROR(MATCH($J244,SorP!$B$1:$B$6230,0)),"",INDIRECT("'SorP'!$A$"&amp;MATCH($J244,SorP!$B$1:$B$6230,0))))</f>
        <v>TR-34</v>
      </c>
      <c r="U244" s="241"/>
      <c r="V244" s="275">
        <f>IF(C244="",NA(),MATCH($B244&amp;$C244,'Smelter Look-up'!$J:$J,0))</f>
        <v>29</v>
      </c>
      <c r="W244" s="276"/>
      <c r="X244" s="276">
        <f t="shared" ca="1" si="37"/>
        <v>0</v>
      </c>
      <c r="Y244" s="276"/>
      <c r="Z244" s="276"/>
      <c r="AB244" s="278" t="str">
        <f t="shared" si="38"/>
        <v>GoldAtasay Kuyumculuk Sanayi Ve Ticaret A.S.</v>
      </c>
    </row>
    <row r="245" spans="1:28" s="277" customFormat="1" ht="25.5">
      <c r="A245" s="216" t="s">
        <v>679</v>
      </c>
      <c r="B245" s="217" t="s">
        <v>1153</v>
      </c>
      <c r="C245" s="221" t="s">
        <v>928</v>
      </c>
      <c r="D245" s="283"/>
      <c r="E245" s="217" t="str">
        <f ca="1">IF(ISERROR($V245),"",OFFSET('Smelter Look-up'!$D$4,$V245-4,0)&amp;"")</f>
        <v>MEXICO</v>
      </c>
      <c r="F245" s="217" t="str">
        <f ca="1">IF(ISERROR($V245),"",OFFSET('Smelter Look-up'!$E$4,$V245-4,0))</f>
        <v>CID000180</v>
      </c>
      <c r="G245" s="217" t="str">
        <f ca="1">IF(C245=$X$4,"Enter smelter details",IF(ISERROR($V245),"",OFFSET('Smelter Look-up'!$F$4,$V245-4,0)))</f>
        <v>RMI</v>
      </c>
      <c r="H245" s="218">
        <f ca="1">IF(ISERROR($V245),"",OFFSET('Smelter Look-up'!$G$4,$V245-4,0))</f>
        <v>0</v>
      </c>
      <c r="I245" s="219" t="str">
        <f ca="1">IF(ISERROR($V245),"",OFFSET('Smelter Look-up'!$H$4,$V245-4,0))</f>
        <v>Nacozari</v>
      </c>
      <c r="J245" s="219" t="str">
        <f ca="1">IF(ISERROR($V245),"",OFFSET('Smelter Look-up'!$I$4,$V245-4,0))</f>
        <v>Sonora</v>
      </c>
      <c r="K245" s="273"/>
      <c r="L245" s="273"/>
      <c r="M245" s="273"/>
      <c r="N245" s="273"/>
      <c r="O245" s="273"/>
      <c r="P245" s="220"/>
      <c r="Q245" s="348" t="s">
        <v>15803</v>
      </c>
      <c r="R245" s="217" t="str">
        <f ca="1">IF(ISERROR($V245),"",OFFSET('Smelter Look-up'!$C$4,$V245-4,0)&amp;"")</f>
        <v>Caridad</v>
      </c>
      <c r="S245" s="225" t="str">
        <f t="shared" ca="1" si="36"/>
        <v>MX</v>
      </c>
      <c r="T245" s="225" t="str">
        <f ca="1">IF(B245="","",IF(ISERROR(MATCH($J245,SorP!$B$1:$B$6230,0)),"",INDIRECT("'SorP'!$A$"&amp;MATCH($J245,SorP!$B$1:$B$6230,0))))</f>
        <v>MX-SON</v>
      </c>
      <c r="U245" s="241"/>
      <c r="V245" s="275">
        <f>IF(C245="",NA(),MATCH($B245&amp;$C245,'Smelter Look-up'!$J:$J,0))</f>
        <v>40</v>
      </c>
      <c r="W245" s="276"/>
      <c r="X245" s="276">
        <f t="shared" ca="1" si="37"/>
        <v>0</v>
      </c>
      <c r="Y245" s="276"/>
      <c r="Z245" s="276"/>
      <c r="AB245" s="278" t="str">
        <f t="shared" si="38"/>
        <v>GoldCaridad</v>
      </c>
    </row>
    <row r="246" spans="1:28" s="277" customFormat="1" ht="51">
      <c r="A246" s="216" t="s">
        <v>14133</v>
      </c>
      <c r="B246" s="217" t="s">
        <v>1153</v>
      </c>
      <c r="C246" s="221" t="s">
        <v>14132</v>
      </c>
      <c r="D246" s="283"/>
      <c r="E246" s="217" t="str">
        <f ca="1">IF(ISERROR($V246),"",OFFSET('Smelter Look-up'!$D$4,$V246-4,0)&amp;"")</f>
        <v>INDIA</v>
      </c>
      <c r="F246" s="217" t="str">
        <f ca="1">IF(ISERROR($V246),"",OFFSET('Smelter Look-up'!$E$4,$V246-4,0))</f>
        <v>CID003382</v>
      </c>
      <c r="G246" s="217" t="str">
        <f ca="1">IF(C246=$X$4,"Enter smelter details",IF(ISERROR($V246),"",OFFSET('Smelter Look-up'!$F$4,$V246-4,0)))</f>
        <v>RMI</v>
      </c>
      <c r="H246" s="218">
        <f ca="1">IF(ISERROR($V246),"",OFFSET('Smelter Look-up'!$G$4,$V246-4,0))</f>
        <v>0</v>
      </c>
      <c r="I246" s="219" t="str">
        <f ca="1">IF(ISERROR($V246),"",OFFSET('Smelter Look-up'!$H$4,$V246-4,0))</f>
        <v>Cochin</v>
      </c>
      <c r="J246" s="219" t="str">
        <f ca="1">IF(ISERROR($V246),"",OFFSET('Smelter Look-up'!$I$4,$V246-4,0))</f>
        <v>Kerala</v>
      </c>
      <c r="K246" s="273"/>
      <c r="L246" s="273"/>
      <c r="M246" s="273"/>
      <c r="N246" s="273"/>
      <c r="O246" s="273"/>
      <c r="P246" s="220"/>
      <c r="Q246" s="348" t="s">
        <v>15802</v>
      </c>
      <c r="R246" s="217" t="str">
        <f ca="1">IF(ISERROR($V246),"",OFFSET('Smelter Look-up'!$C$4,$V246-4,0)&amp;"")</f>
        <v>CGR Metalloys Pvt Ltd.</v>
      </c>
      <c r="S246" s="225" t="str">
        <f t="shared" ca="1" si="36"/>
        <v>IN</v>
      </c>
      <c r="T246" s="225" t="str">
        <f ca="1">IF(B246="","",IF(ISERROR(MATCH($J246,SorP!$B$1:$B$6230,0)),"",INDIRECT("'SorP'!$A$"&amp;MATCH($J246,SorP!$B$1:$B$6230,0))))</f>
        <v>IN-KL</v>
      </c>
      <c r="U246" s="241"/>
      <c r="V246" s="275">
        <f>IF(C246="",NA(),MATCH($B246&amp;$C246,'Smelter Look-up'!$J:$J,0))</f>
        <v>49</v>
      </c>
      <c r="W246" s="276"/>
      <c r="X246" s="276">
        <f t="shared" ca="1" si="37"/>
        <v>0</v>
      </c>
      <c r="Y246" s="276"/>
      <c r="Z246" s="276"/>
      <c r="AB246" s="278" t="str">
        <f t="shared" si="38"/>
        <v>GoldCGR Metalloys Pvt Ltd.</v>
      </c>
    </row>
    <row r="247" spans="1:28" s="277" customFormat="1" ht="89.25">
      <c r="A247" s="216" t="s">
        <v>2581</v>
      </c>
      <c r="B247" s="217" t="s">
        <v>1153</v>
      </c>
      <c r="C247" s="221" t="s">
        <v>2580</v>
      </c>
      <c r="D247" s="283"/>
      <c r="E247" s="217" t="str">
        <f ca="1">IF(ISERROR($V247),"",OFFSET('Smelter Look-up'!$D$4,$V247-4,0)&amp;"")</f>
        <v>GERMANY</v>
      </c>
      <c r="F247" s="217" t="str">
        <f ca="1">IF(ISERROR($V247),"",OFFSET('Smelter Look-up'!$E$4,$V247-4,0))</f>
        <v>CID002867</v>
      </c>
      <c r="G247" s="217" t="str">
        <f ca="1">IF(C247=$X$4,"Enter smelter details",IF(ISERROR($V247),"",OFFSET('Smelter Look-up'!$F$4,$V247-4,0)))</f>
        <v>RMI</v>
      </c>
      <c r="H247" s="218">
        <f ca="1">IF(ISERROR($V247),"",OFFSET('Smelter Look-up'!$G$4,$V247-4,0))</f>
        <v>0</v>
      </c>
      <c r="I247" s="219" t="str">
        <f ca="1">IF(ISERROR($V247),"",OFFSET('Smelter Look-up'!$H$4,$V247-4,0))</f>
        <v>Pforzheim</v>
      </c>
      <c r="J247" s="219" t="str">
        <f ca="1">IF(ISERROR($V247),"",OFFSET('Smelter Look-up'!$I$4,$V247-4,0))</f>
        <v>Baden-Württemberg</v>
      </c>
      <c r="K247" s="273"/>
      <c r="L247" s="273"/>
      <c r="M247" s="273"/>
      <c r="N247" s="273"/>
      <c r="O247" s="273"/>
      <c r="P247" s="220"/>
      <c r="Q247" s="348" t="s">
        <v>15801</v>
      </c>
      <c r="R247" s="217" t="str">
        <f ca="1">IF(ISERROR($V247),"",OFFSET('Smelter Look-up'!$C$4,$V247-4,0)&amp;"")</f>
        <v>Degussa Sonne / Mond Goldhandel GmbH</v>
      </c>
      <c r="S247" s="225" t="str">
        <f t="shared" ca="1" si="36"/>
        <v>DE</v>
      </c>
      <c r="T247" s="225" t="str">
        <f ca="1">IF(B247="","",IF(ISERROR(MATCH($J247,SorP!$B$1:$B$6230,0)),"",INDIRECT("'SorP'!$A$"&amp;MATCH($J247,SorP!$B$1:$B$6230,0))))</f>
        <v>DE-BW</v>
      </c>
      <c r="U247" s="241"/>
      <c r="V247" s="275">
        <f>IF(C247="",NA(),MATCH($B247&amp;$C247,'Smelter Look-up'!$J:$J,0))</f>
        <v>57</v>
      </c>
      <c r="W247" s="276"/>
      <c r="X247" s="276">
        <f t="shared" ca="1" si="37"/>
        <v>0</v>
      </c>
      <c r="Y247" s="276"/>
      <c r="Z247" s="276"/>
      <c r="AB247" s="278" t="str">
        <f t="shared" si="38"/>
        <v>GoldDegussa Sonne / Mond Goldhandel GmbH</v>
      </c>
    </row>
    <row r="248" spans="1:28" s="277" customFormat="1" ht="51">
      <c r="A248" s="216" t="s">
        <v>14135</v>
      </c>
      <c r="B248" s="217" t="s">
        <v>1153</v>
      </c>
      <c r="C248" s="221" t="s">
        <v>14134</v>
      </c>
      <c r="D248" s="283"/>
      <c r="E248" s="217" t="str">
        <f ca="1">IF(ISERROR($V248),"",OFFSET('Smelter Look-up'!$D$4,$V248-4,0)&amp;"")</f>
        <v>UNITED ARAB EMIRATES</v>
      </c>
      <c r="F248" s="217" t="str">
        <f ca="1">IF(ISERROR($V248),"",OFFSET('Smelter Look-up'!$E$4,$V248-4,0))</f>
        <v>CID003348</v>
      </c>
      <c r="G248" s="217" t="str">
        <f ca="1">IF(C248=$X$4,"Enter smelter details",IF(ISERROR($V248),"",OFFSET('Smelter Look-up'!$F$4,$V248-4,0)))</f>
        <v>RMI</v>
      </c>
      <c r="H248" s="218">
        <f ca="1">IF(ISERROR($V248),"",OFFSET('Smelter Look-up'!$G$4,$V248-4,0))</f>
        <v>0</v>
      </c>
      <c r="I248" s="219" t="str">
        <f ca="1">IF(ISERROR($V248),"",OFFSET('Smelter Look-up'!$H$4,$V248-4,0))</f>
        <v>Sharjah</v>
      </c>
      <c r="J248" s="219" t="str">
        <f ca="1">IF(ISERROR($V248),"",OFFSET('Smelter Look-up'!$I$4,$V248-4,0))</f>
        <v>Ash Shāriqah</v>
      </c>
      <c r="K248" s="273"/>
      <c r="L248" s="273"/>
      <c r="M248" s="273"/>
      <c r="N248" s="273"/>
      <c r="O248" s="273"/>
      <c r="P248" s="220"/>
      <c r="Q248" s="348" t="s">
        <v>15802</v>
      </c>
      <c r="R248" s="217" t="str">
        <f ca="1">IF(ISERROR($V248),"",OFFSET('Smelter Look-up'!$C$4,$V248-4,0)&amp;"")</f>
        <v>Dijllah Gold Refinery FZC</v>
      </c>
      <c r="S248" s="225" t="str">
        <f t="shared" ca="1" si="36"/>
        <v>AE</v>
      </c>
      <c r="T248" s="225" t="str">
        <f ca="1">IF(B248="","",IF(ISERROR(MATCH($J248,SorP!$B$1:$B$6230,0)),"",INDIRECT("'SorP'!$A$"&amp;MATCH($J248,SorP!$B$1:$B$6230,0))))</f>
        <v>AE-SH</v>
      </c>
      <c r="U248" s="241"/>
      <c r="V248" s="275">
        <f>IF(C248="",NA(),MATCH($B248&amp;$C248,'Smelter Look-up'!$J:$J,0))</f>
        <v>58</v>
      </c>
      <c r="W248" s="276"/>
      <c r="X248" s="276">
        <f t="shared" ca="1" si="37"/>
        <v>0</v>
      </c>
      <c r="Y248" s="276"/>
      <c r="Z248" s="276"/>
      <c r="AB248" s="278" t="str">
        <f t="shared" si="38"/>
        <v>GoldDijllah Gold Refinery FZC</v>
      </c>
    </row>
    <row r="249" spans="1:28" s="277" customFormat="1" ht="76.5">
      <c r="A249" s="216" t="s">
        <v>1410</v>
      </c>
      <c r="B249" s="217" t="s">
        <v>1153</v>
      </c>
      <c r="C249" s="221" t="s">
        <v>1409</v>
      </c>
      <c r="D249" s="283"/>
      <c r="E249" s="217" t="str">
        <f ca="1">IF(ISERROR($V249),"",OFFSET('Smelter Look-up'!$D$4,$V249-4,0)&amp;"")</f>
        <v>ZIMBABWE</v>
      </c>
      <c r="F249" s="217" t="str">
        <f ca="1">IF(ISERROR($V249),"",OFFSET('Smelter Look-up'!$E$4,$V249-4,0))</f>
        <v>CID002515</v>
      </c>
      <c r="G249" s="217" t="str">
        <f ca="1">IF(C249=$X$4,"Enter smelter details",IF(ISERROR($V249),"",OFFSET('Smelter Look-up'!$F$4,$V249-4,0)))</f>
        <v>RMI</v>
      </c>
      <c r="H249" s="218">
        <f ca="1">IF(ISERROR($V249),"",OFFSET('Smelter Look-up'!$G$4,$V249-4,0))</f>
        <v>0</v>
      </c>
      <c r="I249" s="219" t="str">
        <f ca="1">IF(ISERROR($V249),"",OFFSET('Smelter Look-up'!$H$4,$V249-4,0))</f>
        <v>Msasa</v>
      </c>
      <c r="J249" s="219" t="str">
        <f ca="1">IF(ISERROR($V249),"",OFFSET('Smelter Look-up'!$I$4,$V249-4,0))</f>
        <v>Harare</v>
      </c>
      <c r="K249" s="273"/>
      <c r="L249" s="273"/>
      <c r="M249" s="273"/>
      <c r="N249" s="273"/>
      <c r="O249" s="273"/>
      <c r="P249" s="220"/>
      <c r="Q249" s="348" t="s">
        <v>15804</v>
      </c>
      <c r="R249" s="217" t="str">
        <f ca="1">IF(ISERROR($V249),"",OFFSET('Smelter Look-up'!$C$4,$V249-4,0)&amp;"")</f>
        <v>Fidelity Printers and Refiners Ltd.</v>
      </c>
      <c r="S249" s="225" t="str">
        <f t="shared" ca="1" si="36"/>
        <v>ZW</v>
      </c>
      <c r="T249" s="225" t="str">
        <f ca="1">IF(B249="","",IF(ISERROR(MATCH($J249,SorP!$B$1:$B$6230,0)),"",INDIRECT("'SorP'!$A$"&amp;MATCH($J249,SorP!$B$1:$B$6230,0))))</f>
        <v>ZW-HA</v>
      </c>
      <c r="U249" s="241"/>
      <c r="V249" s="275">
        <f>IF(C249="",NA(),MATCH($B249&amp;$C249,'Smelter Look-up'!$J:$J,0))</f>
        <v>75</v>
      </c>
      <c r="W249" s="276"/>
      <c r="X249" s="276">
        <f t="shared" ca="1" si="37"/>
        <v>0</v>
      </c>
      <c r="Y249" s="276"/>
      <c r="Z249" s="276"/>
      <c r="AB249" s="278" t="str">
        <f t="shared" si="38"/>
        <v>GoldFidelity Printers and Refiners Ltd.</v>
      </c>
    </row>
    <row r="250" spans="1:28" s="277" customFormat="1" ht="51">
      <c r="A250" s="216" t="s">
        <v>14137</v>
      </c>
      <c r="B250" s="217" t="s">
        <v>1153</v>
      </c>
      <c r="C250" s="221" t="s">
        <v>14136</v>
      </c>
      <c r="D250" s="283"/>
      <c r="E250" s="217" t="str">
        <f ca="1">IF(ISERROR($V250),"",OFFSET('Smelter Look-up'!$D$4,$V250-4,0)&amp;"")</f>
        <v>UNITED ARAB EMIRATES</v>
      </c>
      <c r="F250" s="217" t="str">
        <f ca="1">IF(ISERROR($V250),"",OFFSET('Smelter Look-up'!$E$4,$V250-4,0))</f>
        <v>CID002584</v>
      </c>
      <c r="G250" s="217" t="str">
        <f ca="1">IF(C250=$X$4,"Enter smelter details",IF(ISERROR($V250),"",OFFSET('Smelter Look-up'!$F$4,$V250-4,0)))</f>
        <v>RMI</v>
      </c>
      <c r="H250" s="218">
        <f ca="1">IF(ISERROR($V250),"",OFFSET('Smelter Look-up'!$G$4,$V250-4,0))</f>
        <v>0</v>
      </c>
      <c r="I250" s="219" t="str">
        <f ca="1">IF(ISERROR($V250),"",OFFSET('Smelter Look-up'!$H$4,$V250-4,0))</f>
        <v>Fujairah</v>
      </c>
      <c r="J250" s="219" t="str">
        <f ca="1">IF(ISERROR($V250),"",OFFSET('Smelter Look-up'!$I$4,$V250-4,0))</f>
        <v>Al Fujayrah</v>
      </c>
      <c r="K250" s="273"/>
      <c r="L250" s="273"/>
      <c r="M250" s="273"/>
      <c r="N250" s="273"/>
      <c r="O250" s="273"/>
      <c r="P250" s="220"/>
      <c r="Q250" s="348" t="s">
        <v>15802</v>
      </c>
      <c r="R250" s="217" t="str">
        <f ca="1">IF(ISERROR($V250),"",OFFSET('Smelter Look-up'!$C$4,$V250-4,0)&amp;"")</f>
        <v>Fujairah Gold FZC</v>
      </c>
      <c r="S250" s="225" t="str">
        <f t="shared" ca="1" si="36"/>
        <v>AE</v>
      </c>
      <c r="T250" s="225" t="str">
        <f ca="1">IF(B250="","",IF(ISERROR(MATCH($J250,SorP!$B$1:$B$6230,0)),"",INDIRECT("'SorP'!$A$"&amp;MATCH($J250,SorP!$B$1:$B$6230,0))))</f>
        <v>AE-FU</v>
      </c>
      <c r="U250" s="241"/>
      <c r="V250" s="275">
        <f>IF(C250="",NA(),MATCH($B250&amp;$C250,'Smelter Look-up'!$J:$J,0))</f>
        <v>77</v>
      </c>
      <c r="W250" s="276"/>
      <c r="X250" s="276">
        <f t="shared" ca="1" si="37"/>
        <v>0</v>
      </c>
      <c r="Y250" s="276"/>
      <c r="Z250" s="276"/>
      <c r="AB250" s="278" t="str">
        <f t="shared" si="38"/>
        <v>GoldFujairah Gold FZC</v>
      </c>
    </row>
    <row r="251" spans="1:28" s="277" customFormat="1" ht="76.5">
      <c r="A251" s="216" t="s">
        <v>2421</v>
      </c>
      <c r="B251" s="217" t="s">
        <v>1153</v>
      </c>
      <c r="C251" s="221" t="s">
        <v>2643</v>
      </c>
      <c r="D251" s="283"/>
      <c r="E251" s="217" t="str">
        <f ca="1">IF(ISERROR($V251),"",OFFSET('Smelter Look-up'!$D$4,$V251-4,0)&amp;"")</f>
        <v>INDIA</v>
      </c>
      <c r="F251" s="217" t="str">
        <f ca="1">IF(ISERROR($V251),"",OFFSET('Smelter Look-up'!$E$4,$V251-4,0))</f>
        <v>CID002852</v>
      </c>
      <c r="G251" s="217" t="str">
        <f ca="1">IF(C251=$X$4,"Enter smelter details",IF(ISERROR($V251),"",OFFSET('Smelter Look-up'!$F$4,$V251-4,0)))</f>
        <v>RMI</v>
      </c>
      <c r="H251" s="218">
        <f ca="1">IF(ISERROR($V251),"",OFFSET('Smelter Look-up'!$G$4,$V251-4,0))</f>
        <v>0</v>
      </c>
      <c r="I251" s="219" t="str">
        <f ca="1">IF(ISERROR($V251),"",OFFSET('Smelter Look-up'!$H$4,$V251-4,0))</f>
        <v>Ahmedabad</v>
      </c>
      <c r="J251" s="219" t="str">
        <f ca="1">IF(ISERROR($V251),"",OFFSET('Smelter Look-up'!$I$4,$V251-4,0))</f>
        <v>Gujarat</v>
      </c>
      <c r="K251" s="273"/>
      <c r="L251" s="273"/>
      <c r="M251" s="273"/>
      <c r="N251" s="273"/>
      <c r="O251" s="273"/>
      <c r="P251" s="220"/>
      <c r="Q251" s="348" t="s">
        <v>15805</v>
      </c>
      <c r="R251" s="217" t="str">
        <f ca="1">IF(ISERROR($V251),"",OFFSET('Smelter Look-up'!$C$4,$V251-4,0)&amp;"")</f>
        <v>GCC Gujrat Gold Centre Pvt. Ltd.</v>
      </c>
      <c r="S251" s="225" t="str">
        <f t="shared" ca="1" si="36"/>
        <v>IN</v>
      </c>
      <c r="T251" s="225" t="str">
        <f ca="1">IF(B251="","",IF(ISERROR(MATCH($J251,SorP!$B$1:$B$6230,0)),"",INDIRECT("'SorP'!$A$"&amp;MATCH($J251,SorP!$B$1:$B$6230,0))))</f>
        <v>IN-GJ</v>
      </c>
      <c r="U251" s="241"/>
      <c r="V251" s="275">
        <f>IF(C251="",NA(),MATCH($B251&amp;$C251,'Smelter Look-up'!$J:$J,0))</f>
        <v>79</v>
      </c>
      <c r="W251" s="276"/>
      <c r="X251" s="276">
        <f t="shared" ca="1" si="37"/>
        <v>0</v>
      </c>
      <c r="Y251" s="276"/>
      <c r="Z251" s="276"/>
      <c r="AB251" s="278" t="str">
        <f t="shared" si="38"/>
        <v>GoldGCC Gujrat Gold Centre Pvt. Ltd.</v>
      </c>
    </row>
    <row r="252" spans="1:28" s="277" customFormat="1" ht="63.75">
      <c r="A252" s="216" t="s">
        <v>693</v>
      </c>
      <c r="B252" s="217" t="s">
        <v>1153</v>
      </c>
      <c r="C252" s="221" t="s">
        <v>692</v>
      </c>
      <c r="D252" s="283"/>
      <c r="E252" s="217" t="str">
        <f ca="1">IF(ISERROR($V252),"",OFFSET('Smelter Look-up'!$D$4,$V252-4,0)&amp;"")</f>
        <v>CHINA</v>
      </c>
      <c r="F252" s="217" t="str">
        <f ca="1">IF(ISERROR($V252),"",OFFSET('Smelter Look-up'!$E$4,$V252-4,0))</f>
        <v>CID002312</v>
      </c>
      <c r="G252" s="217" t="str">
        <f ca="1">IF(C252=$X$4,"Enter smelter details",IF(ISERROR($V252),"",OFFSET('Smelter Look-up'!$F$4,$V252-4,0)))</f>
        <v>RMI</v>
      </c>
      <c r="H252" s="218">
        <f ca="1">IF(ISERROR($V252),"",OFFSET('Smelter Look-up'!$G$4,$V252-4,0))</f>
        <v>0</v>
      </c>
      <c r="I252" s="219" t="str">
        <f ca="1">IF(ISERROR($V252),"",OFFSET('Smelter Look-up'!$H$4,$V252-4,0))</f>
        <v>Guangzhou</v>
      </c>
      <c r="J252" s="219" t="str">
        <f ca="1">IF(ISERROR($V252),"",OFFSET('Smelter Look-up'!$I$4,$V252-4,0))</f>
        <v>Guangdong Sheng</v>
      </c>
      <c r="K252" s="273"/>
      <c r="L252" s="273"/>
      <c r="M252" s="273"/>
      <c r="N252" s="273"/>
      <c r="O252" s="273"/>
      <c r="P252" s="220"/>
      <c r="Q252" s="348" t="s">
        <v>15806</v>
      </c>
      <c r="R252" s="217" t="str">
        <f ca="1">IF(ISERROR($V252),"",OFFSET('Smelter Look-up'!$C$4,$V252-4,0)&amp;"")</f>
        <v>Guangdong Jinding Gold Limited</v>
      </c>
      <c r="S252" s="225" t="str">
        <f t="shared" ca="1" si="36"/>
        <v>CN</v>
      </c>
      <c r="T252" s="225" t="str">
        <f ca="1">IF(B252="","",IF(ISERROR(MATCH($J252,SorP!$B$1:$B$6230,0)),"",INDIRECT("'SorP'!$A$"&amp;MATCH($J252,SorP!$B$1:$B$6230,0))))</f>
        <v>CN-GD</v>
      </c>
      <c r="U252" s="241"/>
      <c r="V252" s="275">
        <f>IF(C252="",NA(),MATCH($B252&amp;$C252,'Smelter Look-up'!$J:$J,0))</f>
        <v>87</v>
      </c>
      <c r="W252" s="276"/>
      <c r="X252" s="276">
        <f t="shared" ca="1" si="37"/>
        <v>0</v>
      </c>
      <c r="Y252" s="276"/>
      <c r="Z252" s="276"/>
      <c r="AB252" s="278" t="str">
        <f t="shared" si="38"/>
        <v>GoldGuangdong Jinding Gold Limited</v>
      </c>
    </row>
    <row r="253" spans="1:28" s="277" customFormat="1" ht="127.5">
      <c r="A253" s="216" t="s">
        <v>1614</v>
      </c>
      <c r="B253" s="217" t="s">
        <v>1153</v>
      </c>
      <c r="C253" s="221" t="s">
        <v>1613</v>
      </c>
      <c r="D253" s="283"/>
      <c r="E253" s="217" t="str">
        <f ca="1">IF(ISERROR($V253),"",OFFSET('Smelter Look-up'!$D$4,$V253-4,0)&amp;"")</f>
        <v>CHINA</v>
      </c>
      <c r="F253" s="217" t="str">
        <f ca="1">IF(ISERROR($V253),"",OFFSET('Smelter Look-up'!$E$4,$V253-4,0))</f>
        <v>CID000651</v>
      </c>
      <c r="G253" s="217" t="str">
        <f ca="1">IF(C253=$X$4,"Enter smelter details",IF(ISERROR($V253),"",OFFSET('Smelter Look-up'!$F$4,$V253-4,0)))</f>
        <v>RMI</v>
      </c>
      <c r="H253" s="218">
        <f ca="1">IF(ISERROR($V253),"",OFFSET('Smelter Look-up'!$G$4,$V253-4,0))</f>
        <v>0</v>
      </c>
      <c r="I253" s="219" t="str">
        <f ca="1">IF(ISERROR($V253),"",OFFSET('Smelter Look-up'!$H$4,$V253-4,0))</f>
        <v>Zhaoyuan</v>
      </c>
      <c r="J253" s="219" t="str">
        <f ca="1">IF(ISERROR($V253),"",OFFSET('Smelter Look-up'!$I$4,$V253-4,0))</f>
        <v>Shandong Sheng</v>
      </c>
      <c r="K253" s="273"/>
      <c r="L253" s="273"/>
      <c r="M253" s="273"/>
      <c r="N253" s="273"/>
      <c r="O253" s="273"/>
      <c r="P253" s="220"/>
      <c r="Q253" s="348" t="s">
        <v>15804</v>
      </c>
      <c r="R253" s="217" t="str">
        <f ca="1">IF(ISERROR($V253),"",OFFSET('Smelter Look-up'!$C$4,$V253-4,0)&amp;"")</f>
        <v>Guoda Safina High-Tech Environmental Refinery Co., Ltd.</v>
      </c>
      <c r="S253" s="225" t="str">
        <f t="shared" ca="1" si="36"/>
        <v>CN</v>
      </c>
      <c r="T253" s="225" t="str">
        <f ca="1">IF(B253="","",IF(ISERROR(MATCH($J253,SorP!$B$1:$B$6230,0)),"",INDIRECT("'SorP'!$A$"&amp;MATCH($J253,SorP!$B$1:$B$6230,0))))</f>
        <v>CN-SD</v>
      </c>
      <c r="U253" s="241"/>
      <c r="V253" s="275">
        <f>IF(C253="",NA(),MATCH($B253&amp;$C253,'Smelter Look-up'!$J:$J,0))</f>
        <v>89</v>
      </c>
      <c r="W253" s="276"/>
      <c r="X253" s="276">
        <f t="shared" ca="1" si="37"/>
        <v>0</v>
      </c>
      <c r="Y253" s="276"/>
      <c r="Z253" s="276"/>
      <c r="AB253" s="278" t="str">
        <f t="shared" si="38"/>
        <v>GoldGuoda Safina High-Tech Environmental Refinery Co., Ltd.</v>
      </c>
    </row>
    <row r="254" spans="1:28" s="277" customFormat="1" ht="89.25">
      <c r="A254" s="216" t="s">
        <v>405</v>
      </c>
      <c r="B254" s="217" t="s">
        <v>1153</v>
      </c>
      <c r="C254" s="221" t="s">
        <v>404</v>
      </c>
      <c r="D254" s="283"/>
      <c r="E254" s="217" t="str">
        <f ca="1">IF(ISERROR($V254),"",OFFSET('Smelter Look-up'!$D$4,$V254-4,0)&amp;"")</f>
        <v>CHINA</v>
      </c>
      <c r="F254" s="217" t="str">
        <f ca="1">IF(ISERROR($V254),"",OFFSET('Smelter Look-up'!$E$4,$V254-4,0))</f>
        <v>CID000671</v>
      </c>
      <c r="G254" s="217" t="str">
        <f ca="1">IF(C254=$X$4,"Enter smelter details",IF(ISERROR($V254),"",OFFSET('Smelter Look-up'!$F$4,$V254-4,0)))</f>
        <v>RMI</v>
      </c>
      <c r="H254" s="218">
        <f ca="1">IF(ISERROR($V254),"",OFFSET('Smelter Look-up'!$G$4,$V254-4,0))</f>
        <v>0</v>
      </c>
      <c r="I254" s="219" t="str">
        <f ca="1">IF(ISERROR($V254),"",OFFSET('Smelter Look-up'!$H$4,$V254-4,0))</f>
        <v>Fuyang</v>
      </c>
      <c r="J254" s="219" t="str">
        <f ca="1">IF(ISERROR($V254),"",OFFSET('Smelter Look-up'!$I$4,$V254-4,0))</f>
        <v>Zhejiang Sheng</v>
      </c>
      <c r="K254" s="273"/>
      <c r="L254" s="273"/>
      <c r="M254" s="273"/>
      <c r="N254" s="273"/>
      <c r="O254" s="273"/>
      <c r="P254" s="220"/>
      <c r="Q254" s="348" t="s">
        <v>15801</v>
      </c>
      <c r="R254" s="217" t="str">
        <f ca="1">IF(ISERROR($V254),"",OFFSET('Smelter Look-up'!$C$4,$V254-4,0)&amp;"")</f>
        <v>Hangzhou Fuchunjiang Smelting Co., Ltd.</v>
      </c>
      <c r="S254" s="225" t="str">
        <f t="shared" ca="1" si="36"/>
        <v>CN</v>
      </c>
      <c r="T254" s="225" t="str">
        <f ca="1">IF(B254="","",IF(ISERROR(MATCH($J254,SorP!$B$1:$B$6230,0)),"",INDIRECT("'SorP'!$A$"&amp;MATCH($J254,SorP!$B$1:$B$6230,0))))</f>
        <v>CN-ZJ</v>
      </c>
      <c r="U254" s="241"/>
      <c r="V254" s="275">
        <f>IF(C254="",NA(),MATCH($B254&amp;$C254,'Smelter Look-up'!$J:$J,0))</f>
        <v>90</v>
      </c>
      <c r="W254" s="276"/>
      <c r="X254" s="276">
        <f t="shared" ca="1" si="37"/>
        <v>0</v>
      </c>
      <c r="Y254" s="276"/>
      <c r="Z254" s="276"/>
      <c r="AB254" s="278" t="str">
        <f t="shared" si="38"/>
        <v>GoldHangzhou Fuchunjiang Smelting Co., Ltd.</v>
      </c>
    </row>
    <row r="255" spans="1:28" s="277" customFormat="1" ht="76.5">
      <c r="A255" s="216" t="s">
        <v>697</v>
      </c>
      <c r="B255" s="217" t="s">
        <v>1153</v>
      </c>
      <c r="C255" s="221" t="s">
        <v>2324</v>
      </c>
      <c r="D255" s="283"/>
      <c r="E255" s="217" t="str">
        <f ca="1">IF(ISERROR($V255),"",OFFSET('Smelter Look-up'!$D$4,$V255-4,0)&amp;"")</f>
        <v>CHINA</v>
      </c>
      <c r="F255" s="217" t="str">
        <f ca="1">IF(ISERROR($V255),"",OFFSET('Smelter Look-up'!$E$4,$V255-4,0))</f>
        <v>CID000767</v>
      </c>
      <c r="G255" s="217" t="str">
        <f ca="1">IF(C255=$X$4,"Enter smelter details",IF(ISERROR($V255),"",OFFSET('Smelter Look-up'!$F$4,$V255-4,0)))</f>
        <v>RMI</v>
      </c>
      <c r="H255" s="218">
        <f ca="1">IF(ISERROR($V255),"",OFFSET('Smelter Look-up'!$G$4,$V255-4,0))</f>
        <v>0</v>
      </c>
      <c r="I255" s="219" t="str">
        <f ca="1">IF(ISERROR($V255),"",OFFSET('Smelter Look-up'!$H$4,$V255-4,0))</f>
        <v>Yuanling</v>
      </c>
      <c r="J255" s="219" t="str">
        <f ca="1">IF(ISERROR($V255),"",OFFSET('Smelter Look-up'!$I$4,$V255-4,0))</f>
        <v>Hunan Sheng</v>
      </c>
      <c r="K255" s="273"/>
      <c r="L255" s="273"/>
      <c r="M255" s="273"/>
      <c r="N255" s="273"/>
      <c r="O255" s="273"/>
      <c r="P255" s="220"/>
      <c r="Q255" s="348" t="s">
        <v>15803</v>
      </c>
      <c r="R255" s="217" t="str">
        <f ca="1">IF(ISERROR($V255),"",OFFSET('Smelter Look-up'!$C$4,$V255-4,0)&amp;"")</f>
        <v>Hunan Chenzhou Mining Co., Ltd.</v>
      </c>
      <c r="S255" s="225" t="str">
        <f t="shared" ca="1" si="36"/>
        <v>CN</v>
      </c>
      <c r="T255" s="225" t="str">
        <f ca="1">IF(B255="","",IF(ISERROR(MATCH($J255,SorP!$B$1:$B$6230,0)),"",INDIRECT("'SorP'!$A$"&amp;MATCH($J255,SorP!$B$1:$B$6230,0))))</f>
        <v>CN-HN</v>
      </c>
      <c r="U255" s="241"/>
      <c r="V255" s="275">
        <f>IF(C255="",NA(),MATCH($B255&amp;$C255,'Smelter Look-up'!$J:$J,0))</f>
        <v>99</v>
      </c>
      <c r="W255" s="276"/>
      <c r="X255" s="276">
        <f t="shared" ca="1" si="37"/>
        <v>0</v>
      </c>
      <c r="Y255" s="276"/>
      <c r="Z255" s="276"/>
      <c r="AB255" s="278" t="str">
        <f t="shared" si="38"/>
        <v>GoldHunan Chenzhou Mining Co., Ltd.</v>
      </c>
    </row>
    <row r="256" spans="1:28" s="277" customFormat="1" ht="114.75">
      <c r="A256" s="216" t="s">
        <v>13513</v>
      </c>
      <c r="B256" s="217" t="s">
        <v>1153</v>
      </c>
      <c r="C256" s="221" t="s">
        <v>13512</v>
      </c>
      <c r="D256" s="283"/>
      <c r="E256" s="217" t="str">
        <f ca="1">IF(ISERROR($V256),"",OFFSET('Smelter Look-up'!$D$4,$V256-4,0)&amp;"")</f>
        <v>CHINA</v>
      </c>
      <c r="F256" s="217" t="str">
        <f ca="1">IF(ISERROR($V256),"",OFFSET('Smelter Look-up'!$E$4,$V256-4,0))</f>
        <v>CID000773</v>
      </c>
      <c r="G256" s="217" t="str">
        <f ca="1">IF(C256=$X$4,"Enter smelter details",IF(ISERROR($V256),"",OFFSET('Smelter Look-up'!$F$4,$V256-4,0)))</f>
        <v>RMI</v>
      </c>
      <c r="H256" s="218">
        <f ca="1">IF(ISERROR($V256),"",OFFSET('Smelter Look-up'!$G$4,$V256-4,0))</f>
        <v>0</v>
      </c>
      <c r="I256" s="219" t="str">
        <f ca="1">IF(ISERROR($V256),"",OFFSET('Smelter Look-up'!$H$4,$V256-4,0))</f>
        <v>Chenzhou</v>
      </c>
      <c r="J256" s="219" t="str">
        <f ca="1">IF(ISERROR($V256),"",OFFSET('Smelter Look-up'!$I$4,$V256-4,0))</f>
        <v>Hunan Sheng</v>
      </c>
      <c r="K256" s="273"/>
      <c r="L256" s="273"/>
      <c r="M256" s="273"/>
      <c r="N256" s="273"/>
      <c r="O256" s="273"/>
      <c r="P256" s="220"/>
      <c r="Q256" s="348" t="s">
        <v>15802</v>
      </c>
      <c r="R256" s="217" t="str">
        <f ca="1">IF(ISERROR($V256),"",OFFSET('Smelter Look-up'!$C$4,$V256-4,0)&amp;"")</f>
        <v>Hunan Guiyang yinxing Nonferrous Smelting Co., Ltd.</v>
      </c>
      <c r="S256" s="225" t="str">
        <f t="shared" ca="1" si="36"/>
        <v>CN</v>
      </c>
      <c r="T256" s="225" t="str">
        <f ca="1">IF(B256="","",IF(ISERROR(MATCH($J256,SorP!$B$1:$B$6230,0)),"",INDIRECT("'SorP'!$A$"&amp;MATCH($J256,SorP!$B$1:$B$6230,0))))</f>
        <v>CN-HN</v>
      </c>
      <c r="U256" s="241"/>
      <c r="V256" s="275">
        <f>IF(C256="",NA(),MATCH($B256&amp;$C256,'Smelter Look-up'!$J:$J,0))</f>
        <v>102</v>
      </c>
      <c r="W256" s="276"/>
      <c r="X256" s="276">
        <f t="shared" ca="1" si="37"/>
        <v>0</v>
      </c>
      <c r="Y256" s="276"/>
      <c r="Z256" s="276"/>
      <c r="AB256" s="278" t="str">
        <f t="shared" si="38"/>
        <v>GoldHunan Guiyang yinxing Nonferrous Smelting Co., Ltd.</v>
      </c>
    </row>
    <row r="257" spans="1:28" s="277" customFormat="1" ht="51">
      <c r="A257" s="216" t="s">
        <v>698</v>
      </c>
      <c r="B257" s="217" t="s">
        <v>1153</v>
      </c>
      <c r="C257" s="221" t="s">
        <v>2648</v>
      </c>
      <c r="D257" s="283"/>
      <c r="E257" s="217" t="str">
        <f ca="1">IF(ISERROR($V257),"",OFFSET('Smelter Look-up'!$D$4,$V257-4,0)&amp;"")</f>
        <v>KOREA, REPUBLIC OF</v>
      </c>
      <c r="F257" s="217" t="str">
        <f ca="1">IF(ISERROR($V257),"",OFFSET('Smelter Look-up'!$E$4,$V257-4,0))</f>
        <v>CID000778</v>
      </c>
      <c r="G257" s="217" t="str">
        <f ca="1">IF(C257=$X$4,"Enter smelter details",IF(ISERROR($V257),"",OFFSET('Smelter Look-up'!$F$4,$V257-4,0)))</f>
        <v>RMI</v>
      </c>
      <c r="H257" s="218">
        <f ca="1">IF(ISERROR($V257),"",OFFSET('Smelter Look-up'!$G$4,$V257-4,0))</f>
        <v>0</v>
      </c>
      <c r="I257" s="219" t="str">
        <f ca="1">IF(ISERROR($V257),"",OFFSET('Smelter Look-up'!$H$4,$V257-4,0))</f>
        <v>Danwon</v>
      </c>
      <c r="J257" s="219" t="str">
        <f ca="1">IF(ISERROR($V257),"",OFFSET('Smelter Look-up'!$I$4,$V257-4,0))</f>
        <v>Gyeonggi-do</v>
      </c>
      <c r="K257" s="273"/>
      <c r="L257" s="273"/>
      <c r="M257" s="273"/>
      <c r="N257" s="273"/>
      <c r="O257" s="273"/>
      <c r="P257" s="220"/>
      <c r="Q257" s="348" t="s">
        <v>15803</v>
      </c>
      <c r="R257" s="217" t="str">
        <f ca="1">IF(ISERROR($V257),"",OFFSET('Smelter Look-up'!$C$4,$V257-4,0)&amp;"")</f>
        <v>HwaSeong CJ CO., LTD.</v>
      </c>
      <c r="S257" s="225" t="str">
        <f t="shared" ca="1" si="36"/>
        <v>KR</v>
      </c>
      <c r="T257" s="225" t="str">
        <f ca="1">IF(B257="","",IF(ISERROR(MATCH($J257,SorP!$B$1:$B$6230,0)),"",INDIRECT("'SorP'!$A$"&amp;MATCH($J257,SorP!$B$1:$B$6230,0))))</f>
        <v>KR-41</v>
      </c>
      <c r="U257" s="241"/>
      <c r="V257" s="275">
        <f>IF(C257="",NA(),MATCH($B257&amp;$C257,'Smelter Look-up'!$J:$J,0))</f>
        <v>104</v>
      </c>
      <c r="W257" s="276"/>
      <c r="X257" s="276">
        <f t="shared" ca="1" si="37"/>
        <v>0</v>
      </c>
      <c r="Y257" s="276"/>
      <c r="Z257" s="276"/>
      <c r="AB257" s="278" t="str">
        <f t="shared" si="38"/>
        <v>GoldHwaSeong CJ CO., LTD.</v>
      </c>
    </row>
    <row r="258" spans="1:28" s="277" customFormat="1" ht="76.5">
      <c r="A258" s="216" t="s">
        <v>14139</v>
      </c>
      <c r="B258" s="217" t="s">
        <v>1153</v>
      </c>
      <c r="C258" s="221" t="s">
        <v>14138</v>
      </c>
      <c r="D258" s="283"/>
      <c r="E258" s="217" t="str">
        <f ca="1">IF(ISERROR($V258),"",OFFSET('Smelter Look-up'!$D$4,$V258-4,0)&amp;"")</f>
        <v>UNITED ARAB EMIRATES</v>
      </c>
      <c r="F258" s="217" t="str">
        <f ca="1">IF(ISERROR($V258),"",OFFSET('Smelter Look-up'!$E$4,$V258-4,0))</f>
        <v>CID002562</v>
      </c>
      <c r="G258" s="217" t="str">
        <f ca="1">IF(C258=$X$4,"Enter smelter details",IF(ISERROR($V258),"",OFFSET('Smelter Look-up'!$F$4,$V258-4,0)))</f>
        <v>RMI</v>
      </c>
      <c r="H258" s="218">
        <f ca="1">IF(ISERROR($V258),"",OFFSET('Smelter Look-up'!$G$4,$V258-4,0))</f>
        <v>0</v>
      </c>
      <c r="I258" s="219" t="str">
        <f ca="1">IF(ISERROR($V258),"",OFFSET('Smelter Look-up'!$H$4,$V258-4,0))</f>
        <v>Dubai</v>
      </c>
      <c r="J258" s="219" t="str">
        <f ca="1">IF(ISERROR($V258),"",OFFSET('Smelter Look-up'!$I$4,$V258-4,0))</f>
        <v>Dubayy</v>
      </c>
      <c r="K258" s="273"/>
      <c r="L258" s="273"/>
      <c r="M258" s="273"/>
      <c r="N258" s="273"/>
      <c r="O258" s="273"/>
      <c r="P258" s="220"/>
      <c r="Q258" s="348" t="s">
        <v>15802</v>
      </c>
      <c r="R258" s="217" t="str">
        <f ca="1">IF(ISERROR($V258),"",OFFSET('Smelter Look-up'!$C$4,$V258-4,0)&amp;"")</f>
        <v>International Precious Metal Refiners</v>
      </c>
      <c r="S258" s="225" t="str">
        <f t="shared" ca="1" si="36"/>
        <v>AE</v>
      </c>
      <c r="T258" s="225" t="str">
        <f ca="1">IF(B258="","",IF(ISERROR(MATCH($J258,SorP!$B$1:$B$6230,0)),"",INDIRECT("'SorP'!$A$"&amp;MATCH($J258,SorP!$B$1:$B$6230,0))))</f>
        <v>AE-DU</v>
      </c>
      <c r="U258" s="241"/>
      <c r="V258" s="275">
        <f>IF(C258="",NA(),MATCH($B258&amp;$C258,'Smelter Look-up'!$J:$J,0))</f>
        <v>106</v>
      </c>
      <c r="W258" s="276"/>
      <c r="X258" s="276">
        <f t="shared" ca="1" si="37"/>
        <v>0</v>
      </c>
      <c r="Y258" s="276"/>
      <c r="Z258" s="276"/>
      <c r="AB258" s="278" t="str">
        <f t="shared" si="38"/>
        <v>GoldInternational Precious Metal Refiners</v>
      </c>
    </row>
    <row r="259" spans="1:28" s="277" customFormat="1" ht="102">
      <c r="A259" s="216" t="s">
        <v>706</v>
      </c>
      <c r="B259" s="217" t="s">
        <v>1153</v>
      </c>
      <c r="C259" s="221" t="s">
        <v>932</v>
      </c>
      <c r="D259" s="283"/>
      <c r="E259" s="217" t="str">
        <f ca="1">IF(ISERROR($V259),"",OFFSET('Smelter Look-up'!$D$4,$V259-4,0)&amp;"")</f>
        <v>RUSSIAN FEDERATION</v>
      </c>
      <c r="F259" s="217" t="str">
        <f ca="1">IF(ISERROR($V259),"",OFFSET('Smelter Look-up'!$E$4,$V259-4,0))</f>
        <v>CID000927</v>
      </c>
      <c r="G259" s="217" t="str">
        <f ca="1">IF(C259=$X$4,"Enter smelter details",IF(ISERROR($V259),"",OFFSET('Smelter Look-up'!$F$4,$V259-4,0)))</f>
        <v>RMI</v>
      </c>
      <c r="H259" s="218">
        <f ca="1">IF(ISERROR($V259),"",OFFSET('Smelter Look-up'!$G$4,$V259-4,0))</f>
        <v>0</v>
      </c>
      <c r="I259" s="219" t="str">
        <f ca="1">IF(ISERROR($V259),"",OFFSET('Smelter Look-up'!$H$4,$V259-4,0))</f>
        <v>Verkhnyaya Pyshma</v>
      </c>
      <c r="J259" s="219" t="str">
        <f ca="1">IF(ISERROR($V259),"",OFFSET('Smelter Look-up'!$I$4,$V259-4,0))</f>
        <v>Sverdlovskaya oblast'</v>
      </c>
      <c r="K259" s="273"/>
      <c r="L259" s="273"/>
      <c r="M259" s="273"/>
      <c r="N259" s="273"/>
      <c r="O259" s="273"/>
      <c r="P259" s="220"/>
      <c r="Q259" s="348" t="s">
        <v>15804</v>
      </c>
      <c r="R259" s="217" t="str">
        <f ca="1">IF(ISERROR($V259),"",OFFSET('Smelter Look-up'!$C$4,$V259-4,0)&amp;"")</f>
        <v>JSC Ekaterinburg Non-Ferrous Metal Processing Plant</v>
      </c>
      <c r="S259" s="225" t="str">
        <f t="shared" ca="1" si="36"/>
        <v>RU</v>
      </c>
      <c r="T259" s="225" t="str">
        <f ca="1">IF(B259="","",IF(ISERROR(MATCH($J259,SorP!$B$1:$B$6230,0)),"",INDIRECT("'SorP'!$A$"&amp;MATCH($J259,SorP!$B$1:$B$6230,0))))</f>
        <v>RU-SVE</v>
      </c>
      <c r="U259" s="241"/>
      <c r="V259" s="275">
        <f>IF(C259="",NA(),MATCH($B259&amp;$C259,'Smelter Look-up'!$J:$J,0))</f>
        <v>118</v>
      </c>
      <c r="W259" s="276"/>
      <c r="X259" s="276">
        <f t="shared" ca="1" si="37"/>
        <v>0</v>
      </c>
      <c r="Y259" s="276"/>
      <c r="Z259" s="276"/>
      <c r="AB259" s="278" t="str">
        <f t="shared" si="38"/>
        <v>GoldJSC Ekaterinburg Non-Ferrous Metal Processing Plant</v>
      </c>
    </row>
    <row r="260" spans="1:28" s="277" customFormat="1" ht="51">
      <c r="A260" s="216" t="s">
        <v>1743</v>
      </c>
      <c r="B260" s="217" t="s">
        <v>1153</v>
      </c>
      <c r="C260" s="221" t="s">
        <v>1742</v>
      </c>
      <c r="D260" s="283"/>
      <c r="E260" s="217" t="str">
        <f ca="1">IF(ISERROR($V260),"",OFFSET('Smelter Look-up'!$D$4,$V260-4,0)&amp;"")</f>
        <v>UNITED ARAB EMIRATES</v>
      </c>
      <c r="F260" s="217" t="str">
        <f ca="1">IF(ISERROR($V260),"",OFFSET('Smelter Look-up'!$E$4,$V260-4,0))</f>
        <v>CID002563</v>
      </c>
      <c r="G260" s="217" t="str">
        <f ca="1">IF(C260=$X$4,"Enter smelter details",IF(ISERROR($V260),"",OFFSET('Smelter Look-up'!$F$4,$V260-4,0)))</f>
        <v>RMI</v>
      </c>
      <c r="H260" s="218">
        <f ca="1">IF(ISERROR($V260),"",OFFSET('Smelter Look-up'!$G$4,$V260-4,0))</f>
        <v>0</v>
      </c>
      <c r="I260" s="219" t="str">
        <f ca="1">IF(ISERROR($V260),"",OFFSET('Smelter Look-up'!$H$4,$V260-4,0))</f>
        <v>Dubai</v>
      </c>
      <c r="J260" s="219" t="str">
        <f ca="1">IF(ISERROR($V260),"",OFFSET('Smelter Look-up'!$I$4,$V260-4,0))</f>
        <v>Dubayy</v>
      </c>
      <c r="K260" s="273"/>
      <c r="L260" s="273"/>
      <c r="M260" s="273"/>
      <c r="N260" s="273"/>
      <c r="O260" s="273"/>
      <c r="P260" s="220"/>
      <c r="Q260" s="348" t="s">
        <v>15801</v>
      </c>
      <c r="R260" s="217" t="str">
        <f ca="1">IF(ISERROR($V260),"",OFFSET('Smelter Look-up'!$C$4,$V260-4,0)&amp;"")</f>
        <v>Kaloti Precious Metals</v>
      </c>
      <c r="S260" s="225" t="str">
        <f t="shared" ca="1" si="36"/>
        <v>AE</v>
      </c>
      <c r="T260" s="225" t="str">
        <f ca="1">IF(B260="","",IF(ISERROR(MATCH($J260,SorP!$B$1:$B$6230,0)),"",INDIRECT("'SorP'!$A$"&amp;MATCH($J260,SorP!$B$1:$B$6230,0))))</f>
        <v>AE-DU</v>
      </c>
      <c r="U260" s="241"/>
      <c r="V260" s="275">
        <f>IF(C260="",NA(),MATCH($B260&amp;$C260,'Smelter Look-up'!$J:$J,0))</f>
        <v>121</v>
      </c>
      <c r="W260" s="276"/>
      <c r="X260" s="276">
        <f t="shared" ca="1" si="37"/>
        <v>0</v>
      </c>
      <c r="Y260" s="276"/>
      <c r="Z260" s="276"/>
      <c r="AB260" s="278" t="str">
        <f t="shared" si="38"/>
        <v>GoldKaloti Precious Metals</v>
      </c>
    </row>
    <row r="261" spans="1:28" s="277" customFormat="1" ht="51">
      <c r="A261" s="216" t="s">
        <v>2304</v>
      </c>
      <c r="B261" s="217" t="s">
        <v>1153</v>
      </c>
      <c r="C261" s="221" t="s">
        <v>2303</v>
      </c>
      <c r="D261" s="283"/>
      <c r="E261" s="217" t="str">
        <f ca="1">IF(ISERROR($V261),"",OFFSET('Smelter Look-up'!$D$4,$V261-4,0)&amp;"")</f>
        <v>KAZAKHSTAN</v>
      </c>
      <c r="F261" s="217" t="str">
        <f ca="1">IF(ISERROR($V261),"",OFFSET('Smelter Look-up'!$E$4,$V261-4,0))</f>
        <v>CID000956</v>
      </c>
      <c r="G261" s="217" t="str">
        <f ca="1">IF(C261=$X$4,"Enter smelter details",IF(ISERROR($V261),"",OFFSET('Smelter Look-up'!$F$4,$V261-4,0)))</f>
        <v>RMI</v>
      </c>
      <c r="H261" s="218">
        <f ca="1">IF(ISERROR($V261),"",OFFSET('Smelter Look-up'!$G$4,$V261-4,0))</f>
        <v>0</v>
      </c>
      <c r="I261" s="219" t="str">
        <f ca="1">IF(ISERROR($V261),"",OFFSET('Smelter Look-up'!$H$4,$V261-4,0))</f>
        <v>Balkhash</v>
      </c>
      <c r="J261" s="219" t="str">
        <f ca="1">IF(ISERROR($V261),"",OFFSET('Smelter Look-up'!$I$4,$V261-4,0))</f>
        <v>Qaraghandy oblysy</v>
      </c>
      <c r="K261" s="273"/>
      <c r="L261" s="273"/>
      <c r="M261" s="273"/>
      <c r="N261" s="273"/>
      <c r="O261" s="273"/>
      <c r="P261" s="220"/>
      <c r="Q261" s="348" t="s">
        <v>15801</v>
      </c>
      <c r="R261" s="217" t="str">
        <f ca="1">IF(ISERROR($V261),"",OFFSET('Smelter Look-up'!$C$4,$V261-4,0)&amp;"")</f>
        <v>Kazakhmys Smelting LLC</v>
      </c>
      <c r="S261" s="225" t="str">
        <f t="shared" ca="1" si="36"/>
        <v>KZ</v>
      </c>
      <c r="T261" s="225" t="str">
        <f ca="1">IF(B261="","",IF(ISERROR(MATCH($J261,SorP!$B$1:$B$6230,0)),"",INDIRECT("'SorP'!$A$"&amp;MATCH($J261,SorP!$B$1:$B$6230,0))))</f>
        <v>KZ-KAR</v>
      </c>
      <c r="U261" s="241"/>
      <c r="V261" s="275">
        <f>IF(C261="",NA(),MATCH($B261&amp;$C261,'Smelter Look-up'!$J:$J,0))</f>
        <v>122</v>
      </c>
      <c r="W261" s="276"/>
      <c r="X261" s="276">
        <f t="shared" ca="1" si="37"/>
        <v>0</v>
      </c>
      <c r="Y261" s="276"/>
      <c r="Z261" s="276"/>
      <c r="AB261" s="278" t="str">
        <f t="shared" si="38"/>
        <v>GoldKazakhmys Smelting LLC</v>
      </c>
    </row>
    <row r="262" spans="1:28" s="277" customFormat="1" ht="89.25">
      <c r="A262" s="216" t="s">
        <v>2654</v>
      </c>
      <c r="B262" s="217" t="s">
        <v>1153</v>
      </c>
      <c r="C262" s="221" t="s">
        <v>2653</v>
      </c>
      <c r="D262" s="283"/>
      <c r="E262" s="217" t="str">
        <f ca="1">IF(ISERROR($V262),"",OFFSET('Smelter Look-up'!$D$4,$V262-4,0)&amp;"")</f>
        <v>RUSSIAN FEDERATION</v>
      </c>
      <c r="F262" s="217" t="str">
        <f ca="1">IF(ISERROR($V262),"",OFFSET('Smelter Look-up'!$E$4,$V262-4,0))</f>
        <v>CID002865</v>
      </c>
      <c r="G262" s="217" t="str">
        <f ca="1">IF(C262=$X$4,"Enter smelter details",IF(ISERROR($V262),"",OFFSET('Smelter Look-up'!$F$4,$V262-4,0)))</f>
        <v>RMI</v>
      </c>
      <c r="H262" s="218">
        <f ca="1">IF(ISERROR($V262),"",OFFSET('Smelter Look-up'!$G$4,$V262-4,0))</f>
        <v>0</v>
      </c>
      <c r="I262" s="219" t="str">
        <f ca="1">IF(ISERROR($V262),"",OFFSET('Smelter Look-up'!$H$4,$V262-4,0))</f>
        <v>Kyshtym</v>
      </c>
      <c r="J262" s="219" t="str">
        <f ca="1">IF(ISERROR($V262),"",OFFSET('Smelter Look-up'!$I$4,$V262-4,0))</f>
        <v>Chelyabinskaya oblast'</v>
      </c>
      <c r="K262" s="273"/>
      <c r="L262" s="273"/>
      <c r="M262" s="273"/>
      <c r="N262" s="273"/>
      <c r="O262" s="273"/>
      <c r="P262" s="220"/>
      <c r="Q262" s="348" t="s">
        <v>15801</v>
      </c>
      <c r="R262" s="217" t="str">
        <f ca="1">IF(ISERROR($V262),"",OFFSET('Smelter Look-up'!$C$4,$V262-4,0)&amp;"")</f>
        <v>Kyshtym Copper-Electrolytic Plant ZAO</v>
      </c>
      <c r="S262" s="225" t="str">
        <f t="shared" ca="1" si="36"/>
        <v>RU</v>
      </c>
      <c r="T262" s="225" t="str">
        <f ca="1">IF(B262="","",IF(ISERROR(MATCH($J262,SorP!$B$1:$B$6230,0)),"",INDIRECT("'SorP'!$A$"&amp;MATCH($J262,SorP!$B$1:$B$6230,0))))</f>
        <v>RU-CHE</v>
      </c>
      <c r="U262" s="241"/>
      <c r="V262" s="275">
        <f>IF(C262="",NA(),MATCH($B262&amp;$C262,'Smelter Look-up'!$J:$J,0))</f>
        <v>135</v>
      </c>
      <c r="W262" s="276"/>
      <c r="X262" s="276">
        <f t="shared" ca="1" si="37"/>
        <v>0</v>
      </c>
      <c r="Y262" s="276"/>
      <c r="Z262" s="276"/>
      <c r="AB262" s="278" t="str">
        <f t="shared" si="38"/>
        <v>GoldKyshtym Copper-Electrolytic Plant ZAO</v>
      </c>
    </row>
    <row r="263" spans="1:28" s="277" customFormat="1" ht="63.75">
      <c r="A263" s="216" t="s">
        <v>714</v>
      </c>
      <c r="B263" s="217" t="s">
        <v>1153</v>
      </c>
      <c r="C263" s="221" t="s">
        <v>2429</v>
      </c>
      <c r="D263" s="283"/>
      <c r="E263" s="217" t="str">
        <f ca="1">IF(ISERROR($V263),"",OFFSET('Smelter Look-up'!$D$4,$V263-4,0)&amp;"")</f>
        <v>SAUDI ARABIA</v>
      </c>
      <c r="F263" s="217" t="str">
        <f ca="1">IF(ISERROR($V263),"",OFFSET('Smelter Look-up'!$E$4,$V263-4,0))</f>
        <v>CID001032</v>
      </c>
      <c r="G263" s="217" t="str">
        <f ca="1">IF(C263=$X$4,"Enter smelter details",IF(ISERROR($V263),"",OFFSET('Smelter Look-up'!$F$4,$V263-4,0)))</f>
        <v>RMI</v>
      </c>
      <c r="H263" s="218">
        <f ca="1">IF(ISERROR($V263),"",OFFSET('Smelter Look-up'!$G$4,$V263-4,0))</f>
        <v>0</v>
      </c>
      <c r="I263" s="219" t="str">
        <f ca="1">IF(ISERROR($V263),"",OFFSET('Smelter Look-up'!$H$4,$V263-4,0))</f>
        <v>Riyadh</v>
      </c>
      <c r="J263" s="219" t="str">
        <f ca="1">IF(ISERROR($V263),"",OFFSET('Smelter Look-up'!$I$4,$V263-4,0))</f>
        <v>Ar Riyāḑ</v>
      </c>
      <c r="K263" s="273"/>
      <c r="L263" s="273"/>
      <c r="M263" s="273"/>
      <c r="N263" s="273"/>
      <c r="O263" s="273"/>
      <c r="P263" s="220"/>
      <c r="Q263" s="348" t="s">
        <v>15803</v>
      </c>
      <c r="R263" s="217" t="str">
        <f ca="1">IF(ISERROR($V263),"",OFFSET('Smelter Look-up'!$C$4,$V263-4,0)&amp;"")</f>
        <v>L'azurde Company For Jewelry</v>
      </c>
      <c r="S263" s="225" t="str">
        <f t="shared" ca="1" si="36"/>
        <v>SA</v>
      </c>
      <c r="T263" s="225" t="str">
        <f ca="1">IF(B263="","",IF(ISERROR(MATCH($J263,SorP!$B$1:$B$6230,0)),"",INDIRECT("'SorP'!$A$"&amp;MATCH($J263,SorP!$B$1:$B$6230,0))))</f>
        <v>SA-01</v>
      </c>
      <c r="U263" s="241"/>
      <c r="V263" s="275">
        <f>IF(C263="",NA(),MATCH($B263&amp;$C263,'Smelter Look-up'!$J:$J,0))</f>
        <v>138</v>
      </c>
      <c r="W263" s="276"/>
      <c r="X263" s="276">
        <f t="shared" ca="1" si="37"/>
        <v>0</v>
      </c>
      <c r="Y263" s="276"/>
      <c r="Z263" s="276"/>
      <c r="AB263" s="278" t="str">
        <f t="shared" si="38"/>
        <v>GoldL'azurde Company For Jewelry</v>
      </c>
    </row>
    <row r="264" spans="1:28" s="277" customFormat="1" ht="63.75">
      <c r="A264" s="216" t="s">
        <v>1413</v>
      </c>
      <c r="B264" s="217" t="s">
        <v>1153</v>
      </c>
      <c r="C264" s="221" t="s">
        <v>2430</v>
      </c>
      <c r="D264" s="283"/>
      <c r="E264" s="217" t="str">
        <f ca="1">IF(ISERROR($V264),"",OFFSET('Smelter Look-up'!$D$4,$V264-4,0)&amp;"")</f>
        <v>CHINA</v>
      </c>
      <c r="F264" s="217" t="str">
        <f ca="1">IF(ISERROR($V264),"",OFFSET('Smelter Look-up'!$E$4,$V264-4,0))</f>
        <v>CID001056</v>
      </c>
      <c r="G264" s="217" t="str">
        <f ca="1">IF(C264=$X$4,"Enter smelter details",IF(ISERROR($V264),"",OFFSET('Smelter Look-up'!$F$4,$V264-4,0)))</f>
        <v>RMI</v>
      </c>
      <c r="H264" s="218">
        <f ca="1">IF(ISERROR($V264),"",OFFSET('Smelter Look-up'!$G$4,$V264-4,0))</f>
        <v>0</v>
      </c>
      <c r="I264" s="219" t="str">
        <f ca="1">IF(ISERROR($V264),"",OFFSET('Smelter Look-up'!$H$4,$V264-4,0))</f>
        <v>Lingbao</v>
      </c>
      <c r="J264" s="219" t="str">
        <f ca="1">IF(ISERROR($V264),"",OFFSET('Smelter Look-up'!$I$4,$V264-4,0))</f>
        <v>Henan Sheng</v>
      </c>
      <c r="K264" s="273"/>
      <c r="L264" s="273"/>
      <c r="M264" s="273"/>
      <c r="N264" s="273"/>
      <c r="O264" s="273"/>
      <c r="P264" s="220"/>
      <c r="Q264" s="348" t="s">
        <v>15807</v>
      </c>
      <c r="R264" s="217" t="str">
        <f ca="1">IF(ISERROR($V264),"",OFFSET('Smelter Look-up'!$C$4,$V264-4,0)&amp;"")</f>
        <v>Lingbao Gold Co., Ltd.</v>
      </c>
      <c r="S264" s="225" t="str">
        <f t="shared" ca="1" si="36"/>
        <v>CN</v>
      </c>
      <c r="T264" s="225" t="str">
        <f ca="1">IF(B264="","",IF(ISERROR(MATCH($J264,SorP!$B$1:$B$6230,0)),"",INDIRECT("'SorP'!$A$"&amp;MATCH($J264,SorP!$B$1:$B$6230,0))))</f>
        <v>CN-HA</v>
      </c>
      <c r="U264" s="241"/>
      <c r="V264" s="275">
        <f>IF(C264="",NA(),MATCH($B264&amp;$C264,'Smelter Look-up'!$J:$J,0))</f>
        <v>140</v>
      </c>
      <c r="W264" s="276"/>
      <c r="X264" s="276">
        <f t="shared" ca="1" si="37"/>
        <v>0</v>
      </c>
      <c r="Y264" s="276"/>
      <c r="Z264" s="276"/>
      <c r="AB264" s="278" t="str">
        <f t="shared" si="38"/>
        <v>GoldLingbao Gold Co., Ltd.</v>
      </c>
    </row>
    <row r="265" spans="1:28" s="277" customFormat="1" ht="89.25">
      <c r="A265" s="216" t="s">
        <v>715</v>
      </c>
      <c r="B265" s="217" t="s">
        <v>1153</v>
      </c>
      <c r="C265" s="221" t="s">
        <v>2253</v>
      </c>
      <c r="D265" s="283"/>
      <c r="E265" s="217" t="str">
        <f ca="1">IF(ISERROR($V265),"",OFFSET('Smelter Look-up'!$D$4,$V265-4,0)&amp;"")</f>
        <v>CHINA</v>
      </c>
      <c r="F265" s="217" t="str">
        <f ca="1">IF(ISERROR($V265),"",OFFSET('Smelter Look-up'!$E$4,$V265-4,0))</f>
        <v>CID001058</v>
      </c>
      <c r="G265" s="217" t="str">
        <f ca="1">IF(C265=$X$4,"Enter smelter details",IF(ISERROR($V265),"",OFFSET('Smelter Look-up'!$F$4,$V265-4,0)))</f>
        <v>RMI</v>
      </c>
      <c r="H265" s="218">
        <f ca="1">IF(ISERROR($V265),"",OFFSET('Smelter Look-up'!$G$4,$V265-4,0))</f>
        <v>0</v>
      </c>
      <c r="I265" s="219" t="str">
        <f ca="1">IF(ISERROR($V265),"",OFFSET('Smelter Look-up'!$H$4,$V265-4,0))</f>
        <v>Lingbao</v>
      </c>
      <c r="J265" s="219" t="str">
        <f ca="1">IF(ISERROR($V265),"",OFFSET('Smelter Look-up'!$I$4,$V265-4,0))</f>
        <v>Henan Sheng</v>
      </c>
      <c r="K265" s="273"/>
      <c r="L265" s="273"/>
      <c r="M265" s="273"/>
      <c r="N265" s="273"/>
      <c r="O265" s="273"/>
      <c r="P265" s="220"/>
      <c r="Q265" s="348" t="s">
        <v>15803</v>
      </c>
      <c r="R265" s="217" t="str">
        <f ca="1">IF(ISERROR($V265),"",OFFSET('Smelter Look-up'!$C$4,$V265-4,0)&amp;"")</f>
        <v>Lingbao Jinyuan Tonghui Refinery Co., Ltd.</v>
      </c>
      <c r="S265" s="225" t="str">
        <f t="shared" ca="1" si="36"/>
        <v>CN</v>
      </c>
      <c r="T265" s="225" t="str">
        <f ca="1">IF(B265="","",IF(ISERROR(MATCH($J265,SorP!$B$1:$B$6230,0)),"",INDIRECT("'SorP'!$A$"&amp;MATCH($J265,SorP!$B$1:$B$6230,0))))</f>
        <v>CN-HA</v>
      </c>
      <c r="U265" s="241"/>
      <c r="V265" s="275">
        <f>IF(C265="",NA(),MATCH($B265&amp;$C265,'Smelter Look-up'!$J:$J,0))</f>
        <v>141</v>
      </c>
      <c r="W265" s="276"/>
      <c r="X265" s="276">
        <f t="shared" ca="1" si="37"/>
        <v>0</v>
      </c>
      <c r="Y265" s="276"/>
      <c r="Z265" s="276"/>
      <c r="AB265" s="278" t="str">
        <f t="shared" si="38"/>
        <v>GoldLingbao Jinyuan Tonghui Refinery Co., Ltd.</v>
      </c>
    </row>
    <row r="266" spans="1:28" s="277" customFormat="1" ht="102">
      <c r="A266" s="216" t="s">
        <v>718</v>
      </c>
      <c r="B266" s="217" t="s">
        <v>1153</v>
      </c>
      <c r="C266" s="221" t="s">
        <v>1644</v>
      </c>
      <c r="D266" s="283"/>
      <c r="E266" s="217" t="str">
        <f ca="1">IF(ISERROR($V266),"",OFFSET('Smelter Look-up'!$D$4,$V266-4,0)&amp;"")</f>
        <v>CHINA</v>
      </c>
      <c r="F266" s="217" t="str">
        <f ca="1">IF(ISERROR($V266),"",OFFSET('Smelter Look-up'!$E$4,$V266-4,0))</f>
        <v>CID001093</v>
      </c>
      <c r="G266" s="217" t="str">
        <f ca="1">IF(C266=$X$4,"Enter smelter details",IF(ISERROR($V266),"",OFFSET('Smelter Look-up'!$F$4,$V266-4,0)))</f>
        <v>RMI</v>
      </c>
      <c r="H266" s="218">
        <f ca="1">IF(ISERROR($V266),"",OFFSET('Smelter Look-up'!$G$4,$V266-4,0))</f>
        <v>0</v>
      </c>
      <c r="I266" s="219" t="str">
        <f ca="1">IF(ISERROR($V266),"",OFFSET('Smelter Look-up'!$H$4,$V266-4,0))</f>
        <v>Luoyang</v>
      </c>
      <c r="J266" s="219" t="str">
        <f ca="1">IF(ISERROR($V266),"",OFFSET('Smelter Look-up'!$I$4,$V266-4,0))</f>
        <v>Henan Sheng</v>
      </c>
      <c r="K266" s="273"/>
      <c r="L266" s="273"/>
      <c r="M266" s="273"/>
      <c r="N266" s="273"/>
      <c r="O266" s="273"/>
      <c r="P266" s="220"/>
      <c r="Q266" s="348" t="s">
        <v>15808</v>
      </c>
      <c r="R266" s="217" t="str">
        <f ca="1">IF(ISERROR($V266),"",OFFSET('Smelter Look-up'!$C$4,$V266-4,0)&amp;"")</f>
        <v>Luoyang Zijin Yinhui Gold Refinery Co., Ltd.</v>
      </c>
      <c r="S266" s="225" t="str">
        <f t="shared" ca="1" si="36"/>
        <v>CN</v>
      </c>
      <c r="T266" s="225" t="str">
        <f ca="1">IF(B266="","",IF(ISERROR(MATCH($J266,SorP!$B$1:$B$6230,0)),"",INDIRECT("'SorP'!$A$"&amp;MATCH($J266,SorP!$B$1:$B$6230,0))))</f>
        <v>CN-HA</v>
      </c>
      <c r="U266" s="241"/>
      <c r="V266" s="275">
        <f>IF(C266="",NA(),MATCH($B266&amp;$C266,'Smelter Look-up'!$J:$J,0))</f>
        <v>145</v>
      </c>
      <c r="W266" s="276"/>
      <c r="X266" s="276">
        <f t="shared" ca="1" si="37"/>
        <v>0</v>
      </c>
      <c r="Y266" s="276"/>
      <c r="Z266" s="276"/>
      <c r="AB266" s="278" t="str">
        <f t="shared" si="38"/>
        <v>GoldLuoyang Zijin Yinhui Gold Refinery Co., Ltd.</v>
      </c>
    </row>
    <row r="267" spans="1:28" s="277" customFormat="1" ht="38.25">
      <c r="A267" s="216" t="s">
        <v>2437</v>
      </c>
      <c r="B267" s="217" t="s">
        <v>1153</v>
      </c>
      <c r="C267" s="221" t="s">
        <v>2436</v>
      </c>
      <c r="D267" s="283"/>
      <c r="E267" s="217" t="str">
        <f ca="1">IF(ISERROR($V267),"",OFFSET('Smelter Look-up'!$D$4,$V267-4,0)&amp;"")</f>
        <v>MALAYSIA</v>
      </c>
      <c r="F267" s="217" t="str">
        <f ca="1">IF(ISERROR($V267),"",OFFSET('Smelter Look-up'!$E$4,$V267-4,0))</f>
        <v>CID002857</v>
      </c>
      <c r="G267" s="217" t="str">
        <f ca="1">IF(C267=$X$4,"Enter smelter details",IF(ISERROR($V267),"",OFFSET('Smelter Look-up'!$F$4,$V267-4,0)))</f>
        <v>RMI</v>
      </c>
      <c r="H267" s="218">
        <f ca="1">IF(ISERROR($V267),"",OFFSET('Smelter Look-up'!$G$4,$V267-4,0))</f>
        <v>0</v>
      </c>
      <c r="I267" s="219" t="str">
        <f ca="1">IF(ISERROR($V267),"",OFFSET('Smelter Look-up'!$H$4,$V267-4,0))</f>
        <v>Kawasan Perindustrian Bukit Rambai</v>
      </c>
      <c r="J267" s="219" t="str">
        <f ca="1">IF(ISERROR($V267),"",OFFSET('Smelter Look-up'!$I$4,$V267-4,0))</f>
        <v>Melaka</v>
      </c>
      <c r="K267" s="273"/>
      <c r="L267" s="273"/>
      <c r="M267" s="273"/>
      <c r="N267" s="273"/>
      <c r="O267" s="273"/>
      <c r="P267" s="220"/>
      <c r="Q267" s="348" t="s">
        <v>15801</v>
      </c>
      <c r="R267" s="217" t="str">
        <f ca="1">IF(ISERROR($V267),"",OFFSET('Smelter Look-up'!$C$4,$V267-4,0)&amp;"")</f>
        <v>Modeltech Sdn Bhd</v>
      </c>
      <c r="S267" s="225" t="str">
        <f t="shared" ca="1" si="36"/>
        <v>MY</v>
      </c>
      <c r="T267" s="225" t="str">
        <f ca="1">IF(B267="","",IF(ISERROR(MATCH($J267,SorP!$B$1:$B$6230,0)),"",INDIRECT("'SorP'!$A$"&amp;MATCH($J267,SorP!$B$1:$B$6230,0))))</f>
        <v>MY-04</v>
      </c>
      <c r="U267" s="241"/>
      <c r="V267" s="275">
        <f>IF(C267="",NA(),MATCH($B267&amp;$C267,'Smelter Look-up'!$J:$J,0))</f>
        <v>168</v>
      </c>
      <c r="W267" s="276"/>
      <c r="X267" s="276">
        <f t="shared" ca="1" si="37"/>
        <v>0</v>
      </c>
      <c r="Y267" s="276"/>
      <c r="Z267" s="276"/>
      <c r="AB267" s="278" t="str">
        <f t="shared" si="38"/>
        <v>GoldModeltech Sdn Bhd</v>
      </c>
    </row>
    <row r="268" spans="1:28" s="277" customFormat="1" ht="38.25">
      <c r="A268" s="216" t="s">
        <v>2319</v>
      </c>
      <c r="B268" s="217" t="s">
        <v>1153</v>
      </c>
      <c r="C268" s="221" t="s">
        <v>2318</v>
      </c>
      <c r="D268" s="283"/>
      <c r="E268" s="217" t="str">
        <f ca="1">IF(ISERROR($V268),"",OFFSET('Smelter Look-up'!$D$4,$V268-4,0)&amp;"")</f>
        <v>NEW ZEALAND</v>
      </c>
      <c r="F268" s="217" t="str">
        <f ca="1">IF(ISERROR($V268),"",OFFSET('Smelter Look-up'!$E$4,$V268-4,0))</f>
        <v>CID002282</v>
      </c>
      <c r="G268" s="217" t="str">
        <f ca="1">IF(C268=$X$4,"Enter smelter details",IF(ISERROR($V268),"",OFFSET('Smelter Look-up'!$F$4,$V268-4,0)))</f>
        <v>RMI</v>
      </c>
      <c r="H268" s="218">
        <f ca="1">IF(ISERROR($V268),"",OFFSET('Smelter Look-up'!$G$4,$V268-4,0))</f>
        <v>0</v>
      </c>
      <c r="I268" s="219" t="str">
        <f ca="1">IF(ISERROR($V268),"",OFFSET('Smelter Look-up'!$H$4,$V268-4,0))</f>
        <v>Onehunga</v>
      </c>
      <c r="J268" s="219" t="str">
        <f ca="1">IF(ISERROR($V268),"",OFFSET('Smelter Look-up'!$I$4,$V268-4,0))</f>
        <v>Auckland</v>
      </c>
      <c r="K268" s="273"/>
      <c r="L268" s="273"/>
      <c r="M268" s="273"/>
      <c r="N268" s="273"/>
      <c r="O268" s="273"/>
      <c r="P268" s="220"/>
      <c r="Q268" s="348" t="s">
        <v>15801</v>
      </c>
      <c r="R268" s="217" t="str">
        <f ca="1">IF(ISERROR($V268),"",OFFSET('Smelter Look-up'!$C$4,$V268-4,0)&amp;"")</f>
        <v>Morris and Watson</v>
      </c>
      <c r="S268" s="225" t="str">
        <f t="shared" ca="1" si="36"/>
        <v>NZ</v>
      </c>
      <c r="T268" s="225" t="str">
        <f ca="1">IF(B268="","",IF(ISERROR(MATCH($J268,SorP!$B$1:$B$6230,0)),"",INDIRECT("'SorP'!$A$"&amp;MATCH($J268,SorP!$B$1:$B$6230,0))))</f>
        <v>NZ-AUK</v>
      </c>
      <c r="U268" s="241"/>
      <c r="V268" s="275">
        <f>IF(C268="",NA(),MATCH($B268&amp;$C268,'Smelter Look-up'!$J:$J,0))</f>
        <v>169</v>
      </c>
      <c r="W268" s="276"/>
      <c r="X268" s="276">
        <f t="shared" ca="1" si="37"/>
        <v>0</v>
      </c>
      <c r="Y268" s="276"/>
      <c r="Z268" s="276"/>
      <c r="AB268" s="278" t="str">
        <f t="shared" si="38"/>
        <v>GoldMorris and Watson</v>
      </c>
    </row>
    <row r="269" spans="1:28" s="277" customFormat="1" ht="63.75">
      <c r="A269" s="216" t="s">
        <v>13256</v>
      </c>
      <c r="B269" s="217" t="s">
        <v>1153</v>
      </c>
      <c r="C269" s="221" t="s">
        <v>13255</v>
      </c>
      <c r="D269" s="283"/>
      <c r="E269" s="217" t="str">
        <f ca="1">IF(ISERROR($V269),"",OFFSET('Smelter Look-up'!$D$4,$V269-4,0)&amp;"")</f>
        <v>KOREA, REPUBLIC OF</v>
      </c>
      <c r="F269" s="217" t="str">
        <f ca="1">IF(ISERROR($V269),"",OFFSET('Smelter Look-up'!$E$4,$V269-4,0))</f>
        <v>CID003189</v>
      </c>
      <c r="G269" s="217" t="str">
        <f ca="1">IF(C269=$X$4,"Enter smelter details",IF(ISERROR($V269),"",OFFSET('Smelter Look-up'!$F$4,$V269-4,0)))</f>
        <v>RMI</v>
      </c>
      <c r="H269" s="218">
        <f ca="1">IF(ISERROR($V269),"",OFFSET('Smelter Look-up'!$G$4,$V269-4,0))</f>
        <v>0</v>
      </c>
      <c r="I269" s="219" t="str">
        <f ca="1">IF(ISERROR($V269),"",OFFSET('Smelter Look-up'!$H$4,$V269-4,0))</f>
        <v>Pyeongtaek-si</v>
      </c>
      <c r="J269" s="219" t="str">
        <f ca="1">IF(ISERROR($V269),"",OFFSET('Smelter Look-up'!$I$4,$V269-4,0))</f>
        <v>Gyeonggi-do</v>
      </c>
      <c r="K269" s="273"/>
      <c r="L269" s="273"/>
      <c r="M269" s="273"/>
      <c r="N269" s="273"/>
      <c r="O269" s="273"/>
      <c r="P269" s="220"/>
      <c r="Q269" s="348" t="s">
        <v>15802</v>
      </c>
      <c r="R269" s="217" t="str">
        <f ca="1">IF(ISERROR($V269),"",OFFSET('Smelter Look-up'!$C$4,$V269-4,0)&amp;"")</f>
        <v>NH Recytech Company</v>
      </c>
      <c r="S269" s="225" t="str">
        <f t="shared" ca="1" si="36"/>
        <v>KR</v>
      </c>
      <c r="T269" s="225" t="str">
        <f ca="1">IF(B269="","",IF(ISERROR(MATCH($J269,SorP!$B$1:$B$6230,0)),"",INDIRECT("'SorP'!$A$"&amp;MATCH($J269,SorP!$B$1:$B$6230,0))))</f>
        <v>KR-41</v>
      </c>
      <c r="U269" s="241"/>
      <c r="V269" s="275">
        <f>IF(C269="",NA(),MATCH($B269&amp;$C269,'Smelter Look-up'!$J:$J,0))</f>
        <v>174</v>
      </c>
      <c r="W269" s="276"/>
      <c r="X269" s="276">
        <f t="shared" ca="1" si="37"/>
        <v>0</v>
      </c>
      <c r="Y269" s="276"/>
      <c r="Z269" s="276"/>
      <c r="AB269" s="278" t="str">
        <f t="shared" si="38"/>
        <v>GoldNH Recytech Company</v>
      </c>
    </row>
    <row r="270" spans="1:28" s="277" customFormat="1" ht="38.25">
      <c r="A270" s="216" t="s">
        <v>2586</v>
      </c>
      <c r="B270" s="217" t="s">
        <v>1153</v>
      </c>
      <c r="C270" s="221" t="s">
        <v>2585</v>
      </c>
      <c r="D270" s="283"/>
      <c r="E270" s="217" t="str">
        <f ca="1">IF(ISERROR($V270),"",OFFSET('Smelter Look-up'!$D$4,$V270-4,0)&amp;"")</f>
        <v>UNITED STATES OF AMERICA</v>
      </c>
      <c r="F270" s="217" t="str">
        <f ca="1">IF(ISERROR($V270),"",OFFSET('Smelter Look-up'!$E$4,$V270-4,0))</f>
        <v>CID002872</v>
      </c>
      <c r="G270" s="217" t="str">
        <f ca="1">IF(C270=$X$4,"Enter smelter details",IF(ISERROR($V270),"",OFFSET('Smelter Look-up'!$F$4,$V270-4,0)))</f>
        <v>RMI</v>
      </c>
      <c r="H270" s="218">
        <f ca="1">IF(ISERROR($V270),"",OFFSET('Smelter Look-up'!$G$4,$V270-4,0))</f>
        <v>0</v>
      </c>
      <c r="I270" s="219" t="str">
        <f ca="1">IF(ISERROR($V270),"",OFFSET('Smelter Look-up'!$H$4,$V270-4,0))</f>
        <v>Warwick</v>
      </c>
      <c r="J270" s="219" t="str">
        <f ca="1">IF(ISERROR($V270),"",OFFSET('Smelter Look-up'!$I$4,$V270-4,0))</f>
        <v>Rhode Island</v>
      </c>
      <c r="K270" s="273"/>
      <c r="L270" s="273"/>
      <c r="M270" s="273"/>
      <c r="N270" s="273"/>
      <c r="O270" s="273"/>
      <c r="P270" s="220"/>
      <c r="Q270" s="348" t="s">
        <v>15801</v>
      </c>
      <c r="R270" s="217" t="str">
        <f ca="1">IF(ISERROR($V270),"",OFFSET('Smelter Look-up'!$C$4,$V270-4,0)&amp;"")</f>
        <v>Pease &amp; Curren</v>
      </c>
      <c r="S270" s="225" t="str">
        <f t="shared" ca="1" si="36"/>
        <v>US</v>
      </c>
      <c r="T270" s="225" t="str">
        <f ca="1">IF(B270="","",IF(ISERROR(MATCH($J270,SorP!$B$1:$B$6230,0)),"",INDIRECT("'SorP'!$A$"&amp;MATCH($J270,SorP!$B$1:$B$6230,0))))</f>
        <v>US-RI</v>
      </c>
      <c r="U270" s="241"/>
      <c r="V270" s="275">
        <f>IF(C270="",NA(),MATCH($B270&amp;$C270,'Smelter Look-up'!$J:$J,0))</f>
        <v>186</v>
      </c>
      <c r="W270" s="276"/>
      <c r="X270" s="276">
        <f t="shared" ca="1" si="37"/>
        <v>0</v>
      </c>
      <c r="Y270" s="276"/>
      <c r="Z270" s="276"/>
      <c r="AB270" s="278" t="str">
        <f t="shared" si="38"/>
        <v>GoldPease &amp; Curren</v>
      </c>
    </row>
    <row r="271" spans="1:28" s="277" customFormat="1" ht="89.25">
      <c r="A271" s="216" t="s">
        <v>735</v>
      </c>
      <c r="B271" s="217" t="s">
        <v>1153</v>
      </c>
      <c r="C271" s="221" t="s">
        <v>2261</v>
      </c>
      <c r="D271" s="283"/>
      <c r="E271" s="217" t="str">
        <f ca="1">IF(ISERROR($V271),"",OFFSET('Smelter Look-up'!$D$4,$V271-4,0)&amp;"")</f>
        <v>CHINA</v>
      </c>
      <c r="F271" s="217" t="str">
        <f ca="1">IF(ISERROR($V271),"",OFFSET('Smelter Look-up'!$E$4,$V271-4,0))</f>
        <v>CID001362</v>
      </c>
      <c r="G271" s="217" t="str">
        <f ca="1">IF(C271=$X$4,"Enter smelter details",IF(ISERROR($V271),"",OFFSET('Smelter Look-up'!$F$4,$V271-4,0)))</f>
        <v>RMI</v>
      </c>
      <c r="H271" s="218">
        <f ca="1">IF(ISERROR($V271),"",OFFSET('Smelter Look-up'!$G$4,$V271-4,0))</f>
        <v>0</v>
      </c>
      <c r="I271" s="219" t="str">
        <f ca="1">IF(ISERROR($V271),"",OFFSET('Smelter Look-up'!$H$4,$V271-4,0))</f>
        <v>Penglai</v>
      </c>
      <c r="J271" s="219" t="str">
        <f ca="1">IF(ISERROR($V271),"",OFFSET('Smelter Look-up'!$I$4,$V271-4,0))</f>
        <v>Shandong Sheng</v>
      </c>
      <c r="K271" s="273"/>
      <c r="L271" s="273"/>
      <c r="M271" s="273"/>
      <c r="N271" s="273"/>
      <c r="O271" s="273"/>
      <c r="P271" s="220"/>
      <c r="Q271" s="348" t="s">
        <v>15803</v>
      </c>
      <c r="R271" s="217" t="str">
        <f ca="1">IF(ISERROR($V271),"",OFFSET('Smelter Look-up'!$C$4,$V271-4,0)&amp;"")</f>
        <v>Penglai Penggang Gold Industry Co., Ltd.</v>
      </c>
      <c r="S271" s="225" t="str">
        <f t="shared" ca="1" si="36"/>
        <v>CN</v>
      </c>
      <c r="T271" s="225" t="str">
        <f ca="1">IF(B271="","",IF(ISERROR(MATCH($J271,SorP!$B$1:$B$6230,0)),"",INDIRECT("'SorP'!$A$"&amp;MATCH($J271,SorP!$B$1:$B$6230,0))))</f>
        <v>CN-SD</v>
      </c>
      <c r="U271" s="241"/>
      <c r="V271" s="275">
        <f>IF(C271="",NA(),MATCH($B271&amp;$C271,'Smelter Look-up'!$J:$J,0))</f>
        <v>187</v>
      </c>
      <c r="W271" s="276"/>
      <c r="X271" s="276">
        <f t="shared" ca="1" si="37"/>
        <v>0</v>
      </c>
      <c r="Y271" s="276"/>
      <c r="Z271" s="276"/>
      <c r="AB271" s="278" t="str">
        <f t="shared" si="38"/>
        <v>GoldPenglai Penggang Gold Industry Co., Ltd.</v>
      </c>
    </row>
    <row r="272" spans="1:28" s="277" customFormat="1" ht="38.25">
      <c r="A272" s="216" t="s">
        <v>13516</v>
      </c>
      <c r="B272" s="217" t="s">
        <v>1153</v>
      </c>
      <c r="C272" s="221" t="s">
        <v>13515</v>
      </c>
      <c r="D272" s="283"/>
      <c r="E272" s="217" t="str">
        <f ca="1">IF(ISERROR($V272),"",OFFSET('Smelter Look-up'!$D$4,$V272-4,0)&amp;"")</f>
        <v>UNITED STATES OF AMERICA</v>
      </c>
      <c r="F272" s="217" t="str">
        <f ca="1">IF(ISERROR($V272),"",OFFSET('Smelter Look-up'!$E$4,$V272-4,0))</f>
        <v>CID003324</v>
      </c>
      <c r="G272" s="217" t="str">
        <f ca="1">IF(C272=$X$4,"Enter smelter details",IF(ISERROR($V272),"",OFFSET('Smelter Look-up'!$F$4,$V272-4,0)))</f>
        <v>RMI</v>
      </c>
      <c r="H272" s="218">
        <f ca="1">IF(ISERROR($V272),"",OFFSET('Smelter Look-up'!$G$4,$V272-4,0))</f>
        <v>0</v>
      </c>
      <c r="I272" s="219" t="str">
        <f ca="1">IF(ISERROR($V272),"",OFFSET('Smelter Look-up'!$H$4,$V272-4,0))</f>
        <v>Fairfield</v>
      </c>
      <c r="J272" s="219" t="str">
        <f ca="1">IF(ISERROR($V272),"",OFFSET('Smelter Look-up'!$I$4,$V272-4,0))</f>
        <v>Ohio</v>
      </c>
      <c r="K272" s="273"/>
      <c r="L272" s="273"/>
      <c r="M272" s="273"/>
      <c r="N272" s="273"/>
      <c r="O272" s="273"/>
      <c r="P272" s="220"/>
      <c r="Q272" s="348" t="s">
        <v>15802</v>
      </c>
      <c r="R272" s="217" t="str">
        <f ca="1">IF(ISERROR($V272),"",OFFSET('Smelter Look-up'!$C$4,$V272-4,0)&amp;"")</f>
        <v>QG Refining, LLC</v>
      </c>
      <c r="S272" s="225" t="str">
        <f t="shared" ca="1" si="36"/>
        <v>US</v>
      </c>
      <c r="T272" s="225" t="str">
        <f ca="1">IF(B272="","",IF(ISERROR(MATCH($J272,SorP!$B$1:$B$6230,0)),"",INDIRECT("'SorP'!$A$"&amp;MATCH($J272,SorP!$B$1:$B$6230,0))))</f>
        <v>US-OH</v>
      </c>
      <c r="U272" s="241"/>
      <c r="V272" s="275">
        <f>IF(C272="",NA(),MATCH($B272&amp;$C272,'Smelter Look-up'!$J:$J,0))</f>
        <v>196</v>
      </c>
      <c r="W272" s="276"/>
      <c r="X272" s="276">
        <f t="shared" ca="1" si="37"/>
        <v>0</v>
      </c>
      <c r="Y272" s="276"/>
      <c r="Z272" s="276"/>
      <c r="AB272" s="278" t="str">
        <f t="shared" si="38"/>
        <v>GoldQG Refining, LLC</v>
      </c>
    </row>
    <row r="273" spans="1:28" s="277" customFormat="1" ht="76.5">
      <c r="A273" s="216" t="s">
        <v>691</v>
      </c>
      <c r="B273" s="217" t="s">
        <v>1153</v>
      </c>
      <c r="C273" s="221" t="s">
        <v>13257</v>
      </c>
      <c r="D273" s="283"/>
      <c r="E273" s="217" t="str">
        <f ca="1">IF(ISERROR($V273),"",OFFSET('Smelter Look-up'!$D$4,$V273-4,0)&amp;"")</f>
        <v>CHINA</v>
      </c>
      <c r="F273" s="217" t="str">
        <f ca="1">IF(ISERROR($V273),"",OFFSET('Smelter Look-up'!$E$4,$V273-4,0))</f>
        <v>CID000522</v>
      </c>
      <c r="G273" s="217" t="str">
        <f ca="1">IF(C273=$X$4,"Enter smelter details",IF(ISERROR($V273),"",OFFSET('Smelter Look-up'!$F$4,$V273-4,0)))</f>
        <v>RMI</v>
      </c>
      <c r="H273" s="218">
        <f ca="1">IF(ISERROR($V273),"",OFFSET('Smelter Look-up'!$G$4,$V273-4,0))</f>
        <v>0</v>
      </c>
      <c r="I273" s="219" t="str">
        <f ca="1">IF(ISERROR($V273),"",OFFSET('Smelter Look-up'!$H$4,$V273-4,0))</f>
        <v>Lanzhou</v>
      </c>
      <c r="J273" s="219" t="str">
        <f ca="1">IF(ISERROR($V273),"",OFFSET('Smelter Look-up'!$I$4,$V273-4,0))</f>
        <v>Gansu Sheng</v>
      </c>
      <c r="K273" s="273"/>
      <c r="L273" s="273"/>
      <c r="M273" s="273"/>
      <c r="N273" s="273"/>
      <c r="O273" s="273"/>
      <c r="P273" s="220"/>
      <c r="Q273" s="348" t="s">
        <v>15809</v>
      </c>
      <c r="R273" s="217" t="str">
        <f ca="1">IF(ISERROR($V273),"",OFFSET('Smelter Look-up'!$C$4,$V273-4,0)&amp;"")</f>
        <v>Refinery of Seemine Gold Co., Ltd.</v>
      </c>
      <c r="S273" s="225" t="str">
        <f t="shared" ref="S273:S303" ca="1" si="39">IF(B273="","",IF(ISERROR(MATCH($E273,CL,0)),"Unknown",INDIRECT("'C'!$A$"&amp;MATCH($E273,CL,0)+1)))</f>
        <v>CN</v>
      </c>
      <c r="T273" s="225" t="str">
        <f ca="1">IF(B273="","",IF(ISERROR(MATCH($J273,SorP!$B$1:$B$6230,0)),"",INDIRECT("'SorP'!$A$"&amp;MATCH($J273,SorP!$B$1:$B$6230,0))))</f>
        <v>CN-GS</v>
      </c>
      <c r="U273" s="241"/>
      <c r="V273" s="275">
        <f>IF(C273="",NA(),MATCH($B273&amp;$C273,'Smelter Look-up'!$J:$J,0))</f>
        <v>199</v>
      </c>
      <c r="W273" s="276"/>
      <c r="X273" s="276">
        <f t="shared" ref="X273:X303" ca="1" si="40">IF(AND(C273="Smelter not listed",OR(LEN(D273)=0,LEN(E273)=0)),1,0)</f>
        <v>0</v>
      </c>
      <c r="Y273" s="276"/>
      <c r="Z273" s="276"/>
      <c r="AB273" s="278" t="str">
        <f t="shared" ref="AB273:AB303" si="41">B273&amp;C273</f>
        <v>GoldRefinery of Seemine Gold Co., Ltd.</v>
      </c>
    </row>
    <row r="274" spans="1:28" s="277" customFormat="1" ht="38.25">
      <c r="A274" s="216" t="s">
        <v>741</v>
      </c>
      <c r="B274" s="217" t="s">
        <v>1153</v>
      </c>
      <c r="C274" s="221" t="s">
        <v>1188</v>
      </c>
      <c r="D274" s="283"/>
      <c r="E274" s="217" t="str">
        <f ca="1">IF(ISERROR($V274),"",OFFSET('Smelter Look-up'!$D$4,$V274-4,0)&amp;"")</f>
        <v>UNITED STATES OF AMERICA</v>
      </c>
      <c r="F274" s="217" t="str">
        <f ca="1">IF(ISERROR($V274),"",OFFSET('Smelter Look-up'!$E$4,$V274-4,0))</f>
        <v>CID001546</v>
      </c>
      <c r="G274" s="217" t="str">
        <f ca="1">IF(C274=$X$4,"Enter smelter details",IF(ISERROR($V274),"",OFFSET('Smelter Look-up'!$F$4,$V274-4,0)))</f>
        <v>RMI</v>
      </c>
      <c r="H274" s="218">
        <f ca="1">IF(ISERROR($V274),"",OFFSET('Smelter Look-up'!$G$4,$V274-4,0))</f>
        <v>0</v>
      </c>
      <c r="I274" s="219" t="str">
        <f ca="1">IF(ISERROR($V274),"",OFFSET('Smelter Look-up'!$H$4,$V274-4,0))</f>
        <v>Williston</v>
      </c>
      <c r="J274" s="219" t="str">
        <f ca="1">IF(ISERROR($V274),"",OFFSET('Smelter Look-up'!$I$4,$V274-4,0))</f>
        <v>North Dakota</v>
      </c>
      <c r="K274" s="273"/>
      <c r="L274" s="273"/>
      <c r="M274" s="273"/>
      <c r="N274" s="273"/>
      <c r="O274" s="273"/>
      <c r="P274" s="220"/>
      <c r="Q274" s="348" t="s">
        <v>15803</v>
      </c>
      <c r="R274" s="217" t="str">
        <f ca="1">IF(ISERROR($V274),"",OFFSET('Smelter Look-up'!$C$4,$V274-4,0)&amp;"")</f>
        <v>Sabin Metal Corp.</v>
      </c>
      <c r="S274" s="225" t="str">
        <f t="shared" ca="1" si="39"/>
        <v>US</v>
      </c>
      <c r="T274" s="225" t="str">
        <f ca="1">IF(B274="","",IF(ISERROR(MATCH($J274,SorP!$B$1:$B$6230,0)),"",INDIRECT("'SorP'!$A$"&amp;MATCH($J274,SorP!$B$1:$B$6230,0))))</f>
        <v>US-ND</v>
      </c>
      <c r="U274" s="241"/>
      <c r="V274" s="275">
        <f>IF(C274="",NA(),MATCH($B274&amp;$C274,'Smelter Look-up'!$J:$J,0))</f>
        <v>204</v>
      </c>
      <c r="W274" s="276"/>
      <c r="X274" s="276">
        <f t="shared" ca="1" si="40"/>
        <v>0</v>
      </c>
      <c r="Y274" s="276"/>
      <c r="Z274" s="276"/>
      <c r="AB274" s="278" t="str">
        <f t="shared" si="41"/>
        <v>GoldSabin Metal Corp.</v>
      </c>
    </row>
    <row r="275" spans="1:28" s="277" customFormat="1" ht="25.5">
      <c r="A275" s="216" t="s">
        <v>2447</v>
      </c>
      <c r="B275" s="217" t="s">
        <v>1153</v>
      </c>
      <c r="C275" s="221" t="s">
        <v>2446</v>
      </c>
      <c r="D275" s="283"/>
      <c r="E275" s="217" t="str">
        <f ca="1">IF(ISERROR($V275),"",OFFSET('Smelter Look-up'!$D$4,$V275-4,0)&amp;"")</f>
        <v>INDIA</v>
      </c>
      <c r="F275" s="217" t="str">
        <f ca="1">IF(ISERROR($V275),"",OFFSET('Smelter Look-up'!$E$4,$V275-4,0))</f>
        <v>CID002853</v>
      </c>
      <c r="G275" s="217" t="str">
        <f ca="1">IF(C275=$X$4,"Enter smelter details",IF(ISERROR($V275),"",OFFSET('Smelter Look-up'!$F$4,$V275-4,0)))</f>
        <v>RMI</v>
      </c>
      <c r="H275" s="218">
        <f ca="1">IF(ISERROR($V275),"",OFFSET('Smelter Look-up'!$G$4,$V275-4,0))</f>
        <v>0</v>
      </c>
      <c r="I275" s="219" t="str">
        <f ca="1">IF(ISERROR($V275),"",OFFSET('Smelter Look-up'!$H$4,$V275-4,0))</f>
        <v>Parwanoo</v>
      </c>
      <c r="J275" s="219" t="str">
        <f ca="1">IF(ISERROR($V275),"",OFFSET('Smelter Look-up'!$I$4,$V275-4,0))</f>
        <v>Himachal Pradesh</v>
      </c>
      <c r="K275" s="273"/>
      <c r="L275" s="273"/>
      <c r="M275" s="273"/>
      <c r="N275" s="273"/>
      <c r="O275" s="273"/>
      <c r="P275" s="220"/>
      <c r="Q275" s="348" t="s">
        <v>15801</v>
      </c>
      <c r="R275" s="217" t="str">
        <f ca="1">IF(ISERROR($V275),"",OFFSET('Smelter Look-up'!$C$4,$V275-4,0)&amp;"")</f>
        <v>Sai Refinery</v>
      </c>
      <c r="S275" s="225" t="str">
        <f t="shared" ca="1" si="39"/>
        <v>IN</v>
      </c>
      <c r="T275" s="225" t="str">
        <f ca="1">IF(B275="","",IF(ISERROR(MATCH($J275,SorP!$B$1:$B$6230,0)),"",INDIRECT("'SorP'!$A$"&amp;MATCH($J275,SorP!$B$1:$B$6230,0))))</f>
        <v>IN-HP</v>
      </c>
      <c r="U275" s="241"/>
      <c r="V275" s="275">
        <f>IF(C275="",NA(),MATCH($B275&amp;$C275,'Smelter Look-up'!$J:$J,0))</f>
        <v>208</v>
      </c>
      <c r="W275" s="276"/>
      <c r="X275" s="276">
        <f t="shared" ca="1" si="40"/>
        <v>0</v>
      </c>
      <c r="Y275" s="276"/>
      <c r="Z275" s="276"/>
      <c r="AB275" s="278" t="str">
        <f t="shared" si="41"/>
        <v>GoldSai Refinery</v>
      </c>
    </row>
    <row r="276" spans="1:28" s="277" customFormat="1" ht="51">
      <c r="A276" s="216" t="s">
        <v>742</v>
      </c>
      <c r="B276" s="217" t="s">
        <v>1153</v>
      </c>
      <c r="C276" s="221" t="s">
        <v>2587</v>
      </c>
      <c r="D276" s="283"/>
      <c r="E276" s="217" t="str">
        <f ca="1">IF(ISERROR($V276),"",OFFSET('Smelter Look-up'!$D$4,$V276-4,0)&amp;"")</f>
        <v>KOREA, REPUBLIC OF</v>
      </c>
      <c r="F276" s="217" t="str">
        <f ca="1">IF(ISERROR($V276),"",OFFSET('Smelter Look-up'!$E$4,$V276-4,0))</f>
        <v>CID001562</v>
      </c>
      <c r="G276" s="217" t="str">
        <f ca="1">IF(C276=$X$4,"Enter smelter details",IF(ISERROR($V276),"",OFFSET('Smelter Look-up'!$F$4,$V276-4,0)))</f>
        <v>RMI</v>
      </c>
      <c r="H276" s="218">
        <f ca="1">IF(ISERROR($V276),"",OFFSET('Smelter Look-up'!$G$4,$V276-4,0))</f>
        <v>0</v>
      </c>
      <c r="I276" s="219" t="str">
        <f ca="1">IF(ISERROR($V276),"",OFFSET('Smelter Look-up'!$H$4,$V276-4,0))</f>
        <v>Changwon</v>
      </c>
      <c r="J276" s="219" t="str">
        <f ca="1">IF(ISERROR($V276),"",OFFSET('Smelter Look-up'!$I$4,$V276-4,0))</f>
        <v>Gyeongsangnam-do</v>
      </c>
      <c r="K276" s="273"/>
      <c r="L276" s="273"/>
      <c r="M276" s="273"/>
      <c r="N276" s="273"/>
      <c r="O276" s="273"/>
      <c r="P276" s="220"/>
      <c r="Q276" s="348" t="s">
        <v>15803</v>
      </c>
      <c r="R276" s="217" t="str">
        <f ca="1">IF(ISERROR($V276),"",OFFSET('Smelter Look-up'!$C$4,$V276-4,0)&amp;"")</f>
        <v>Samwon Metals Corp.</v>
      </c>
      <c r="S276" s="225" t="str">
        <f t="shared" ca="1" si="39"/>
        <v>KR</v>
      </c>
      <c r="T276" s="225" t="str">
        <f ca="1">IF(B276="","",IF(ISERROR(MATCH($J276,SorP!$B$1:$B$6230,0)),"",INDIRECT("'SorP'!$A$"&amp;MATCH($J276,SorP!$B$1:$B$6230,0))))</f>
        <v>KR-48</v>
      </c>
      <c r="U276" s="241"/>
      <c r="V276" s="275">
        <f>IF(C276="",NA(),MATCH($B276&amp;$C276,'Smelter Look-up'!$J:$J,0))</f>
        <v>211</v>
      </c>
      <c r="W276" s="276"/>
      <c r="X276" s="276">
        <f t="shared" ca="1" si="40"/>
        <v>0</v>
      </c>
      <c r="Y276" s="276"/>
      <c r="Z276" s="276"/>
      <c r="AB276" s="278" t="str">
        <f t="shared" si="41"/>
        <v>GoldSamwon Metals Corp.</v>
      </c>
    </row>
    <row r="277" spans="1:28" s="277" customFormat="1" ht="76.5">
      <c r="A277" s="216" t="s">
        <v>14142</v>
      </c>
      <c r="B277" s="217" t="s">
        <v>1153</v>
      </c>
      <c r="C277" s="221" t="s">
        <v>14141</v>
      </c>
      <c r="D277" s="283"/>
      <c r="E277" s="217" t="str">
        <f ca="1">IF(ISERROR($V277),"",OFFSET('Smelter Look-up'!$D$4,$V277-4,0)&amp;"")</f>
        <v>CHINA</v>
      </c>
      <c r="F277" s="217" t="str">
        <f ca="1">IF(ISERROR($V277),"",OFFSET('Smelter Look-up'!$E$4,$V277-4,0))</f>
        <v>CID002525</v>
      </c>
      <c r="G277" s="217" t="str">
        <f ca="1">IF(C277=$X$4,"Enter smelter details",IF(ISERROR($V277),"",OFFSET('Smelter Look-up'!$F$4,$V277-4,0)))</f>
        <v>RMI</v>
      </c>
      <c r="H277" s="218">
        <f ca="1">IF(ISERROR($V277),"",OFFSET('Smelter Look-up'!$G$4,$V277-4,0))</f>
        <v>0</v>
      </c>
      <c r="I277" s="219" t="str">
        <f ca="1">IF(ISERROR($V277),"",OFFSET('Smelter Look-up'!$H$4,$V277-4,0))</f>
        <v>Laizhou</v>
      </c>
      <c r="J277" s="219" t="str">
        <f ca="1">IF(ISERROR($V277),"",OFFSET('Smelter Look-up'!$I$4,$V277-4,0))</f>
        <v>Shandong Sheng</v>
      </c>
      <c r="K277" s="273"/>
      <c r="L277" s="273"/>
      <c r="M277" s="273"/>
      <c r="N277" s="273"/>
      <c r="O277" s="273"/>
      <c r="P277" s="220"/>
      <c r="Q277" s="348" t="s">
        <v>15802</v>
      </c>
      <c r="R277" s="217" t="str">
        <f ca="1">IF(ISERROR($V277),"",OFFSET('Smelter Look-up'!$C$4,$V277-4,0)&amp;"")</f>
        <v>Shandong Humon Smelting Co., Ltd.</v>
      </c>
      <c r="S277" s="225" t="str">
        <f t="shared" ca="1" si="39"/>
        <v>CN</v>
      </c>
      <c r="T277" s="225" t="str">
        <f ca="1">IF(B277="","",IF(ISERROR(MATCH($J277,SorP!$B$1:$B$6230,0)),"",INDIRECT("'SorP'!$A$"&amp;MATCH($J277,SorP!$B$1:$B$6230,0))))</f>
        <v>CN-SD</v>
      </c>
      <c r="U277" s="241"/>
      <c r="V277" s="275">
        <f>IF(C277="",NA(),MATCH($B277&amp;$C277,'Smelter Look-up'!$J:$J,0))</f>
        <v>219</v>
      </c>
      <c r="W277" s="276"/>
      <c r="X277" s="276">
        <f t="shared" ca="1" si="40"/>
        <v>0</v>
      </c>
      <c r="Y277" s="276"/>
      <c r="Z277" s="276"/>
      <c r="AB277" s="278" t="str">
        <f t="shared" si="41"/>
        <v>GoldShandong Humon Smelting Co., Ltd.</v>
      </c>
    </row>
    <row r="278" spans="1:28" s="277" customFormat="1" ht="114.75">
      <c r="A278" s="216" t="s">
        <v>1686</v>
      </c>
      <c r="B278" s="217" t="s">
        <v>1153</v>
      </c>
      <c r="C278" s="221" t="s">
        <v>1685</v>
      </c>
      <c r="D278" s="283"/>
      <c r="E278" s="217" t="str">
        <f ca="1">IF(ISERROR($V278),"",OFFSET('Smelter Look-up'!$D$4,$V278-4,0)&amp;"")</f>
        <v>CHINA</v>
      </c>
      <c r="F278" s="217" t="str">
        <f ca="1">IF(ISERROR($V278),"",OFFSET('Smelter Look-up'!$E$4,$V278-4,0))</f>
        <v>CID001619</v>
      </c>
      <c r="G278" s="217" t="str">
        <f ca="1">IF(C278=$X$4,"Enter smelter details",IF(ISERROR($V278),"",OFFSET('Smelter Look-up'!$F$4,$V278-4,0)))</f>
        <v>RMI</v>
      </c>
      <c r="H278" s="218">
        <f ca="1">IF(ISERROR($V278),"",OFFSET('Smelter Look-up'!$G$4,$V278-4,0))</f>
        <v>0</v>
      </c>
      <c r="I278" s="219" t="str">
        <f ca="1">IF(ISERROR($V278),"",OFFSET('Smelter Look-up'!$H$4,$V278-4,0))</f>
        <v>Laizhou</v>
      </c>
      <c r="J278" s="219" t="str">
        <f ca="1">IF(ISERROR($V278),"",OFFSET('Smelter Look-up'!$I$4,$V278-4,0))</f>
        <v>Shandong Sheng</v>
      </c>
      <c r="K278" s="273"/>
      <c r="L278" s="273"/>
      <c r="M278" s="273"/>
      <c r="N278" s="273"/>
      <c r="O278" s="273"/>
      <c r="P278" s="220"/>
      <c r="Q278" s="348" t="s">
        <v>15808</v>
      </c>
      <c r="R278" s="217" t="str">
        <f ca="1">IF(ISERROR($V278),"",OFFSET('Smelter Look-up'!$C$4,$V278-4,0)&amp;"")</f>
        <v>Shandong Tiancheng Biological Gold Industrial Co., Ltd.</v>
      </c>
      <c r="S278" s="225" t="str">
        <f t="shared" ca="1" si="39"/>
        <v>CN</v>
      </c>
      <c r="T278" s="225" t="str">
        <f ca="1">IF(B278="","",IF(ISERROR(MATCH($J278,SorP!$B$1:$B$6230,0)),"",INDIRECT("'SorP'!$A$"&amp;MATCH($J278,SorP!$B$1:$B$6230,0))))</f>
        <v>CN-SD</v>
      </c>
      <c r="U278" s="241"/>
      <c r="V278" s="275">
        <f>IF(C278="",NA(),MATCH($B278&amp;$C278,'Smelter Look-up'!$J:$J,0))</f>
        <v>222</v>
      </c>
      <c r="W278" s="276"/>
      <c r="X278" s="276">
        <f t="shared" ca="1" si="40"/>
        <v>0</v>
      </c>
      <c r="Y278" s="276"/>
      <c r="Z278" s="276"/>
      <c r="AB278" s="278" t="str">
        <f t="shared" si="41"/>
        <v>GoldShandong Tiancheng Biological Gold Industrial Co., Ltd.</v>
      </c>
    </row>
    <row r="279" spans="1:28" s="277" customFormat="1" ht="38.25">
      <c r="A279" s="216" t="s">
        <v>14144</v>
      </c>
      <c r="B279" s="217" t="s">
        <v>1153</v>
      </c>
      <c r="C279" s="221" t="s">
        <v>14143</v>
      </c>
      <c r="D279" s="283"/>
      <c r="E279" s="217" t="str">
        <f ca="1">IF(ISERROR($V279),"",OFFSET('Smelter Look-up'!$D$4,$V279-4,0)&amp;"")</f>
        <v>INDIA</v>
      </c>
      <c r="F279" s="217" t="str">
        <f ca="1">IF(ISERROR($V279),"",OFFSET('Smelter Look-up'!$E$4,$V279-4,0))</f>
        <v>CID003383</v>
      </c>
      <c r="G279" s="217" t="str">
        <f ca="1">IF(C279=$X$4,"Enter smelter details",IF(ISERROR($V279),"",OFFSET('Smelter Look-up'!$F$4,$V279-4,0)))</f>
        <v>RMI</v>
      </c>
      <c r="H279" s="218">
        <f ca="1">IF(ISERROR($V279),"",OFFSET('Smelter Look-up'!$G$4,$V279-4,0))</f>
        <v>0</v>
      </c>
      <c r="I279" s="219">
        <f ca="1">IF(ISERROR($V279),"",OFFSET('Smelter Look-up'!$H$4,$V279-4,0))</f>
        <v>0</v>
      </c>
      <c r="J279" s="219" t="str">
        <f ca="1">IF(ISERROR($V279),"",OFFSET('Smelter Look-up'!$I$4,$V279-4,0))</f>
        <v>Gujarat</v>
      </c>
      <c r="K279" s="273"/>
      <c r="L279" s="273"/>
      <c r="M279" s="273"/>
      <c r="N279" s="273"/>
      <c r="O279" s="273"/>
      <c r="P279" s="220"/>
      <c r="Q279" s="348" t="s">
        <v>15802</v>
      </c>
      <c r="R279" s="217" t="str">
        <f ca="1">IF(ISERROR($V279),"",OFFSET('Smelter Look-up'!$C$4,$V279-4,0)&amp;"")</f>
        <v>Sovereign Metals</v>
      </c>
      <c r="S279" s="225" t="str">
        <f t="shared" ca="1" si="39"/>
        <v>IN</v>
      </c>
      <c r="T279" s="225" t="str">
        <f ca="1">IF(B279="","",IF(ISERROR(MATCH($J279,SorP!$B$1:$B$6230,0)),"",INDIRECT("'SorP'!$A$"&amp;MATCH($J279,SorP!$B$1:$B$6230,0))))</f>
        <v>IN-GJ</v>
      </c>
      <c r="U279" s="241"/>
      <c r="V279" s="275">
        <f>IF(C279="",NA(),MATCH($B279&amp;$C279,'Smelter Look-up'!$J:$J,0))</f>
        <v>236</v>
      </c>
      <c r="W279" s="276"/>
      <c r="X279" s="276">
        <f t="shared" ca="1" si="40"/>
        <v>0</v>
      </c>
      <c r="Y279" s="276"/>
      <c r="Z279" s="276"/>
      <c r="AB279" s="278" t="str">
        <f t="shared" si="41"/>
        <v>GoldSovereign Metals</v>
      </c>
    </row>
    <row r="280" spans="1:28" s="277" customFormat="1" ht="165.75">
      <c r="A280" s="216" t="s">
        <v>2668</v>
      </c>
      <c r="B280" s="217" t="s">
        <v>1153</v>
      </c>
      <c r="C280" s="221" t="s">
        <v>2667</v>
      </c>
      <c r="D280" s="283"/>
      <c r="E280" s="217" t="str">
        <f ca="1">IF(ISERROR($V280),"",OFFSET('Smelter Look-up'!$D$4,$V280-4,0)&amp;"")</f>
        <v>LITHUANIA</v>
      </c>
      <c r="F280" s="217" t="str">
        <f ca="1">IF(ISERROR($V280),"",OFFSET('Smelter Look-up'!$E$4,$V280-4,0))</f>
        <v>CID003153</v>
      </c>
      <c r="G280" s="217" t="str">
        <f ca="1">IF(C280=$X$4,"Enter smelter details",IF(ISERROR($V280),"",OFFSET('Smelter Look-up'!$F$4,$V280-4,0)))</f>
        <v>RMI</v>
      </c>
      <c r="H280" s="218">
        <f ca="1">IF(ISERROR($V280),"",OFFSET('Smelter Look-up'!$G$4,$V280-4,0))</f>
        <v>0</v>
      </c>
      <c r="I280" s="219" t="str">
        <f ca="1">IF(ISERROR($V280),"",OFFSET('Smelter Look-up'!$H$4,$V280-4,0))</f>
        <v>Vilnius</v>
      </c>
      <c r="J280" s="219" t="str">
        <f ca="1">IF(ISERROR($V280),"",OFFSET('Smelter Look-up'!$I$4,$V280-4,0))</f>
        <v>Vilnius</v>
      </c>
      <c r="K280" s="273"/>
      <c r="L280" s="273"/>
      <c r="M280" s="273"/>
      <c r="N280" s="273"/>
      <c r="O280" s="273"/>
      <c r="P280" s="220"/>
      <c r="Q280" s="348" t="s">
        <v>15801</v>
      </c>
      <c r="R280" s="217" t="str">
        <f ca="1">IF(ISERROR($V280),"",OFFSET('Smelter Look-up'!$C$4,$V280-4,0)&amp;"")</f>
        <v>State Research Institute Center for Physical Sciences and Technology</v>
      </c>
      <c r="S280" s="225" t="str">
        <f t="shared" ca="1" si="39"/>
        <v>LT</v>
      </c>
      <c r="T280" s="225" t="str">
        <f ca="1">IF(B280="","",IF(ISERROR(MATCH($J280,SorP!$B$1:$B$6230,0)),"",INDIRECT("'SorP'!$A$"&amp;MATCH($J280,SorP!$B$1:$B$6230,0))))</f>
        <v>LT-58</v>
      </c>
      <c r="U280" s="241"/>
      <c r="V280" s="275">
        <f>IF(C280="",NA(),MATCH($B280&amp;$C280,'Smelter Look-up'!$J:$J,0))</f>
        <v>237</v>
      </c>
      <c r="W280" s="276"/>
      <c r="X280" s="276">
        <f t="shared" ca="1" si="40"/>
        <v>0</v>
      </c>
      <c r="Y280" s="276"/>
      <c r="Z280" s="276"/>
      <c r="AB280" s="278" t="str">
        <f t="shared" si="41"/>
        <v>GoldState Research Institute Center for Physical Sciences and Technology</v>
      </c>
    </row>
    <row r="281" spans="1:28" s="277" customFormat="1" ht="38.25">
      <c r="A281" s="216" t="s">
        <v>1745</v>
      </c>
      <c r="B281" s="217" t="s">
        <v>1153</v>
      </c>
      <c r="C281" s="221" t="s">
        <v>1744</v>
      </c>
      <c r="D281" s="283"/>
      <c r="E281" s="217" t="str">
        <f ca="1">IF(ISERROR($V281),"",OFFSET('Smelter Look-up'!$D$4,$V281-4,0)&amp;"")</f>
        <v>SUDAN</v>
      </c>
      <c r="F281" s="217" t="str">
        <f ca="1">IF(ISERROR($V281),"",OFFSET('Smelter Look-up'!$E$4,$V281-4,0))</f>
        <v>CID002567</v>
      </c>
      <c r="G281" s="217" t="str">
        <f ca="1">IF(C281=$X$4,"Enter smelter details",IF(ISERROR($V281),"",OFFSET('Smelter Look-up'!$F$4,$V281-4,0)))</f>
        <v>RMI</v>
      </c>
      <c r="H281" s="218">
        <f ca="1">IF(ISERROR($V281),"",OFFSET('Smelter Look-up'!$G$4,$V281-4,0))</f>
        <v>0</v>
      </c>
      <c r="I281" s="219" t="str">
        <f ca="1">IF(ISERROR($V281),"",OFFSET('Smelter Look-up'!$H$4,$V281-4,0))</f>
        <v>Khartoum</v>
      </c>
      <c r="J281" s="219" t="str">
        <f ca="1">IF(ISERROR($V281),"",OFFSET('Smelter Look-up'!$I$4,$V281-4,0))</f>
        <v>Khartoum</v>
      </c>
      <c r="K281" s="273"/>
      <c r="L281" s="273"/>
      <c r="M281" s="273"/>
      <c r="N281" s="273"/>
      <c r="O281" s="273"/>
      <c r="P281" s="220"/>
      <c r="Q281" s="348" t="s">
        <v>15810</v>
      </c>
      <c r="R281" s="217" t="str">
        <f ca="1">IF(ISERROR($V281),"",OFFSET('Smelter Look-up'!$C$4,$V281-4,0)&amp;"")</f>
        <v>Sudan Gold Refinery</v>
      </c>
      <c r="S281" s="225" t="str">
        <f t="shared" ca="1" si="39"/>
        <v>SD</v>
      </c>
      <c r="T281" s="225" t="str">
        <f ca="1">IF(B281="","",IF(ISERROR(MATCH($J281,SorP!$B$1:$B$6230,0)),"",INDIRECT("'SorP'!$A$"&amp;MATCH($J281,SorP!$B$1:$B$6230,0))))</f>
        <v>SD-KH</v>
      </c>
      <c r="U281" s="241"/>
      <c r="V281" s="275">
        <f>IF(C281="",NA(),MATCH($B281&amp;$C281,'Smelter Look-up'!$J:$J,0))</f>
        <v>238</v>
      </c>
      <c r="W281" s="276"/>
      <c r="X281" s="276">
        <f t="shared" ca="1" si="40"/>
        <v>0</v>
      </c>
      <c r="Y281" s="276"/>
      <c r="Z281" s="276"/>
      <c r="AB281" s="278" t="str">
        <f t="shared" si="41"/>
        <v>GoldSudan Gold Refinery</v>
      </c>
    </row>
    <row r="282" spans="1:28" s="277" customFormat="1" ht="102">
      <c r="A282" s="216" t="s">
        <v>752</v>
      </c>
      <c r="B282" s="217" t="s">
        <v>1153</v>
      </c>
      <c r="C282" s="221" t="s">
        <v>2306</v>
      </c>
      <c r="D282" s="283"/>
      <c r="E282" s="217" t="str">
        <f ca="1">IF(ISERROR($V282),"",OFFSET('Smelter Look-up'!$D$4,$V282-4,0)&amp;"")</f>
        <v>CHINA</v>
      </c>
      <c r="F282" s="217" t="str">
        <f ca="1">IF(ISERROR($V282),"",OFFSET('Smelter Look-up'!$E$4,$V282-4,0))</f>
        <v>CID001947</v>
      </c>
      <c r="G282" s="217" t="str">
        <f ca="1">IF(C282=$X$4,"Enter smelter details",IF(ISERROR($V282),"",OFFSET('Smelter Look-up'!$F$4,$V282-4,0)))</f>
        <v>RMI</v>
      </c>
      <c r="H282" s="218">
        <f ca="1">IF(ISERROR($V282),"",OFFSET('Smelter Look-up'!$G$4,$V282-4,0))</f>
        <v>0</v>
      </c>
      <c r="I282" s="219" t="str">
        <f ca="1">IF(ISERROR($V282),"",OFFSET('Smelter Look-up'!$H$4,$V282-4,0))</f>
        <v>Tongling</v>
      </c>
      <c r="J282" s="219" t="str">
        <f ca="1">IF(ISERROR($V282),"",OFFSET('Smelter Look-up'!$I$4,$V282-4,0))</f>
        <v>Anhui Sheng</v>
      </c>
      <c r="K282" s="273"/>
      <c r="L282" s="273"/>
      <c r="M282" s="273"/>
      <c r="N282" s="273"/>
      <c r="O282" s="273"/>
      <c r="P282" s="220"/>
      <c r="Q282" s="348" t="s">
        <v>15808</v>
      </c>
      <c r="R282" s="217" t="str">
        <f ca="1">IF(ISERROR($V282),"",OFFSET('Smelter Look-up'!$C$4,$V282-4,0)&amp;"")</f>
        <v>Tongling Nonferrous Metals Group Co., Ltd.</v>
      </c>
      <c r="S282" s="225" t="str">
        <f t="shared" ca="1" si="39"/>
        <v>CN</v>
      </c>
      <c r="T282" s="225" t="str">
        <f ca="1">IF(B282="","",IF(ISERROR(MATCH($J282,SorP!$B$1:$B$6230,0)),"",INDIRECT("'SorP'!$A$"&amp;MATCH($J282,SorP!$B$1:$B$6230,0))))</f>
        <v>CN-AH</v>
      </c>
      <c r="U282" s="241"/>
      <c r="V282" s="275">
        <f>IF(C282="",NA(),MATCH($B282&amp;$C282,'Smelter Look-up'!$J:$J,0))</f>
        <v>258</v>
      </c>
      <c r="W282" s="276"/>
      <c r="X282" s="276">
        <f t="shared" ca="1" si="40"/>
        <v>0</v>
      </c>
      <c r="Y282" s="276"/>
      <c r="Z282" s="276"/>
      <c r="AB282" s="278" t="str">
        <f t="shared" si="41"/>
        <v>GoldTongling Nonferrous Metals Group Co., Ltd.</v>
      </c>
    </row>
    <row r="283" spans="1:28" s="277" customFormat="1" ht="38.25">
      <c r="A283" s="216" t="s">
        <v>2374</v>
      </c>
      <c r="B283" s="217" t="s">
        <v>1153</v>
      </c>
      <c r="C283" s="221" t="s">
        <v>2373</v>
      </c>
      <c r="D283" s="283"/>
      <c r="E283" s="217" t="str">
        <f ca="1">IF(ISERROR($V283),"",OFFSET('Smelter Look-up'!$D$4,$V283-4,0)&amp;"")</f>
        <v>BELGIUM</v>
      </c>
      <c r="F283" s="217" t="str">
        <f ca="1">IF(ISERROR($V283),"",OFFSET('Smelter Look-up'!$E$4,$V283-4,0))</f>
        <v>CID002587</v>
      </c>
      <c r="G283" s="217" t="str">
        <f ca="1">IF(C283=$X$4,"Enter smelter details",IF(ISERROR($V283),"",OFFSET('Smelter Look-up'!$F$4,$V283-4,0)))</f>
        <v>RMI</v>
      </c>
      <c r="H283" s="218">
        <f ca="1">IF(ISERROR($V283),"",OFFSET('Smelter Look-up'!$G$4,$V283-4,0))</f>
        <v>0</v>
      </c>
      <c r="I283" s="219" t="str">
        <f ca="1">IF(ISERROR($V283),"",OFFSET('Smelter Look-up'!$H$4,$V283-4,0))</f>
        <v>Antwerp</v>
      </c>
      <c r="J283" s="219" t="str">
        <f ca="1">IF(ISERROR($V283),"",OFFSET('Smelter Look-up'!$I$4,$V283-4,0))</f>
        <v>Antwerpen</v>
      </c>
      <c r="K283" s="273"/>
      <c r="L283" s="273"/>
      <c r="M283" s="273"/>
      <c r="N283" s="273"/>
      <c r="O283" s="273"/>
      <c r="P283" s="220"/>
      <c r="Q283" s="348" t="s">
        <v>15811</v>
      </c>
      <c r="R283" s="217" t="str">
        <f ca="1">IF(ISERROR($V283),"",OFFSET('Smelter Look-up'!$C$4,$V283-4,0)&amp;"")</f>
        <v>Tony Goetz NV</v>
      </c>
      <c r="S283" s="225" t="str">
        <f t="shared" ca="1" si="39"/>
        <v>BE</v>
      </c>
      <c r="T283" s="225" t="str">
        <f ca="1">IF(B283="","",IF(ISERROR(MATCH($J283,SorP!$B$1:$B$6230,0)),"",INDIRECT("'SorP'!$A$"&amp;MATCH($J283,SorP!$B$1:$B$6230,0))))</f>
        <v>BE-VAN</v>
      </c>
      <c r="U283" s="241"/>
      <c r="V283" s="275">
        <f>IF(C283="",NA(),MATCH($B283&amp;$C283,'Smelter Look-up'!$J:$J,0))</f>
        <v>260</v>
      </c>
      <c r="W283" s="276"/>
      <c r="X283" s="276">
        <f t="shared" ca="1" si="40"/>
        <v>0</v>
      </c>
      <c r="Y283" s="276"/>
      <c r="Z283" s="276"/>
      <c r="AB283" s="278" t="str">
        <f t="shared" si="41"/>
        <v>GoldTony Goetz NV</v>
      </c>
    </row>
    <row r="284" spans="1:28" s="277" customFormat="1" ht="76.5">
      <c r="A284" s="216" t="s">
        <v>761</v>
      </c>
      <c r="B284" s="217" t="s">
        <v>1153</v>
      </c>
      <c r="C284" s="221" t="s">
        <v>2246</v>
      </c>
      <c r="D284" s="283"/>
      <c r="E284" s="217" t="str">
        <f ca="1">IF(ISERROR($V284),"",OFFSET('Smelter Look-up'!$D$4,$V284-4,0)&amp;"")</f>
        <v>CHINA</v>
      </c>
      <c r="F284" s="217" t="str">
        <f ca="1">IF(ISERROR($V284),"",OFFSET('Smelter Look-up'!$E$4,$V284-4,0))</f>
        <v>CID000197</v>
      </c>
      <c r="G284" s="217" t="str">
        <f ca="1">IF(C284=$X$4,"Enter smelter details",IF(ISERROR($V284),"",OFFSET('Smelter Look-up'!$F$4,$V284-4,0)))</f>
        <v>RMI</v>
      </c>
      <c r="H284" s="218">
        <f ca="1">IF(ISERROR($V284),"",OFFSET('Smelter Look-up'!$G$4,$V284-4,0))</f>
        <v>0</v>
      </c>
      <c r="I284" s="219" t="str">
        <f ca="1">IF(ISERROR($V284),"",OFFSET('Smelter Look-up'!$H$4,$V284-4,0))</f>
        <v>Kunming</v>
      </c>
      <c r="J284" s="219" t="str">
        <f ca="1">IF(ISERROR($V284),"",OFFSET('Smelter Look-up'!$I$4,$V284-4,0))</f>
        <v>Yunnan Sheng</v>
      </c>
      <c r="K284" s="273"/>
      <c r="L284" s="273"/>
      <c r="M284" s="273"/>
      <c r="N284" s="273"/>
      <c r="O284" s="273"/>
      <c r="P284" s="220"/>
      <c r="Q284" s="348" t="s">
        <v>15808</v>
      </c>
      <c r="R284" s="217" t="str">
        <f ca="1">IF(ISERROR($V284),"",OFFSET('Smelter Look-up'!$C$4,$V284-4,0)&amp;"")</f>
        <v>Yunnan Copper Industry Co., Ltd.</v>
      </c>
      <c r="S284" s="225" t="str">
        <f t="shared" ca="1" si="39"/>
        <v>CN</v>
      </c>
      <c r="T284" s="225" t="str">
        <f ca="1">IF(B284="","",IF(ISERROR(MATCH($J284,SorP!$B$1:$B$6230,0)),"",INDIRECT("'SorP'!$A$"&amp;MATCH($J284,SorP!$B$1:$B$6230,0))))</f>
        <v>CN-YN</v>
      </c>
      <c r="U284" s="241"/>
      <c r="V284" s="275">
        <f>IF(C284="",NA(),MATCH($B284&amp;$C284,'Smelter Look-up'!$J:$J,0))</f>
        <v>281</v>
      </c>
      <c r="W284" s="276"/>
      <c r="X284" s="276">
        <f t="shared" ca="1" si="40"/>
        <v>0</v>
      </c>
      <c r="Y284" s="276"/>
      <c r="Z284" s="276"/>
      <c r="AB284" s="278" t="str">
        <f t="shared" si="41"/>
        <v>GoldYunnan Copper Industry Co., Ltd.</v>
      </c>
    </row>
    <row r="285" spans="1:28" s="277" customFormat="1" ht="51">
      <c r="A285" s="216" t="s">
        <v>14146</v>
      </c>
      <c r="B285" s="217" t="s">
        <v>1155</v>
      </c>
      <c r="C285" s="221" t="s">
        <v>14145</v>
      </c>
      <c r="D285" s="283"/>
      <c r="E285" s="217" t="str">
        <f ca="1">IF(ISERROR($V285),"",OFFSET('Smelter Look-up'!$D$4,$V285-4,0)&amp;"")</f>
        <v>UNITED STATES OF AMERICA</v>
      </c>
      <c r="F285" s="217" t="str">
        <f ca="1">IF(ISERROR($V285),"",OFFSET('Smelter Look-up'!$E$4,$V285-4,0))</f>
        <v>CID003402</v>
      </c>
      <c r="G285" s="217" t="str">
        <f ca="1">IF(C285=$X$4,"Enter smelter details",IF(ISERROR($V285),"",OFFSET('Smelter Look-up'!$F$4,$V285-4,0)))</f>
        <v>RMI</v>
      </c>
      <c r="H285" s="218">
        <f ca="1">IF(ISERROR($V285),"",OFFSET('Smelter Look-up'!$G$4,$V285-4,0))</f>
        <v>0</v>
      </c>
      <c r="I285" s="219" t="str">
        <f ca="1">IF(ISERROR($V285),"",OFFSET('Smelter Look-up'!$H$4,$V285-4,0))</f>
        <v>Warren</v>
      </c>
      <c r="J285" s="219" t="str">
        <f ca="1">IF(ISERROR($V285),"",OFFSET('Smelter Look-up'!$I$4,$V285-4,0))</f>
        <v>Ohio</v>
      </c>
      <c r="K285" s="273"/>
      <c r="L285" s="273"/>
      <c r="M285" s="273"/>
      <c r="N285" s="273"/>
      <c r="O285" s="273"/>
      <c r="P285" s="220"/>
      <c r="Q285" s="348" t="s">
        <v>15812</v>
      </c>
      <c r="R285" s="217" t="str">
        <f ca="1">IF(ISERROR($V285),"",OFFSET('Smelter Look-up'!$C$4,$V285-4,0)&amp;"")</f>
        <v>CP Metals Inc.</v>
      </c>
      <c r="S285" s="225" t="str">
        <f t="shared" ca="1" si="39"/>
        <v>US</v>
      </c>
      <c r="T285" s="225" t="str">
        <f ca="1">IF(B285="","",IF(ISERROR(MATCH($J285,SorP!$B$1:$B$6230,0)),"",INDIRECT("'SorP'!$A$"&amp;MATCH($J285,SorP!$B$1:$B$6230,0))))</f>
        <v>US-OH</v>
      </c>
      <c r="U285" s="241"/>
      <c r="V285" s="275">
        <f>IF(C285="",NA(),MATCH($B285&amp;$C285,'Smelter Look-up'!$J:$J,0))</f>
        <v>298</v>
      </c>
      <c r="W285" s="276"/>
      <c r="X285" s="276">
        <f t="shared" ca="1" si="40"/>
        <v>0</v>
      </c>
      <c r="Y285" s="276"/>
      <c r="Z285" s="276"/>
      <c r="AB285" s="278" t="str">
        <f t="shared" si="41"/>
        <v>TantalumCP Metals Inc.</v>
      </c>
    </row>
    <row r="286" spans="1:28" s="277" customFormat="1" ht="51">
      <c r="A286" s="216" t="s">
        <v>15544</v>
      </c>
      <c r="B286" s="217" t="s">
        <v>1155</v>
      </c>
      <c r="C286" s="221" t="s">
        <v>15592</v>
      </c>
      <c r="D286" s="283"/>
      <c r="E286" s="217" t="str">
        <f ca="1">IF(ISERROR($V286),"",OFFSET('Smelter Look-up'!$D$4,$V286-4,0)&amp;"")</f>
        <v/>
      </c>
      <c r="F286" s="347" t="s">
        <v>15544</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348" t="s">
        <v>15813</v>
      </c>
      <c r="R286" s="217" t="str">
        <f ca="1">IF(ISERROR($V286),"",OFFSET('Smelter Look-up'!$C$4,$V286-4,0)&amp;"")</f>
        <v/>
      </c>
      <c r="S286" s="225" t="str">
        <f t="shared" ca="1" si="39"/>
        <v>Unknown</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TantalumKEMET Blue Powder</v>
      </c>
    </row>
    <row r="287" spans="1:28" s="277" customFormat="1" ht="114.75">
      <c r="A287" s="216" t="s">
        <v>2241</v>
      </c>
      <c r="B287" s="217" t="s">
        <v>1154</v>
      </c>
      <c r="C287" s="221" t="s">
        <v>2240</v>
      </c>
      <c r="D287" s="283"/>
      <c r="E287" s="217" t="str">
        <f ca="1">IF(ISERROR($V287),"",OFFSET('Smelter Look-up'!$D$4,$V287-4,0)&amp;"")</f>
        <v>VIET NAM</v>
      </c>
      <c r="F287" s="217" t="str">
        <f ca="1">IF(ISERROR($V287),"",OFFSET('Smelter Look-up'!$E$4,$V287-4,0))</f>
        <v>CID002703</v>
      </c>
      <c r="G287" s="217" t="str">
        <f ca="1">IF(C287=$X$4,"Enter smelter details",IF(ISERROR($V287),"",OFFSET('Smelter Look-up'!$F$4,$V287-4,0)))</f>
        <v>RMI</v>
      </c>
      <c r="H287" s="218">
        <f ca="1">IF(ISERROR($V287),"",OFFSET('Smelter Look-up'!$G$4,$V287-4,0))</f>
        <v>0</v>
      </c>
      <c r="I287" s="219" t="str">
        <f ca="1">IF(ISERROR($V287),"",OFFSET('Smelter Look-up'!$H$4,$V287-4,0))</f>
        <v>Quy Hop</v>
      </c>
      <c r="J287" s="219" t="str">
        <f ca="1">IF(ISERROR($V287),"",OFFSET('Smelter Look-up'!$I$4,$V287-4,0))</f>
        <v>Nghệ An</v>
      </c>
      <c r="K287" s="273"/>
      <c r="L287" s="273"/>
      <c r="M287" s="273"/>
      <c r="N287" s="273"/>
      <c r="O287" s="273"/>
      <c r="P287" s="220"/>
      <c r="Q287" s="348" t="s">
        <v>15803</v>
      </c>
      <c r="R287" s="217" t="str">
        <f ca="1">IF(ISERROR($V287),"",OFFSET('Smelter Look-up'!$C$4,$V287-4,0)&amp;"")</f>
        <v>An Vinh Joint Stock Mineral Processing Company</v>
      </c>
      <c r="S287" s="225" t="str">
        <f t="shared" ca="1" si="39"/>
        <v>VN</v>
      </c>
      <c r="T287" s="225" t="str">
        <f ca="1">IF(B287="","",IF(ISERROR(MATCH($J287,SorP!$B$1:$B$6230,0)),"",INDIRECT("'SorP'!$A$"&amp;MATCH($J287,SorP!$B$1:$B$6230,0))))</f>
        <v>VN-22</v>
      </c>
      <c r="U287" s="241"/>
      <c r="V287" s="275">
        <f>IF(C287="",NA(),MATCH($B287&amp;$C287,'Smelter Look-up'!$J:$J,0))</f>
        <v>360</v>
      </c>
      <c r="W287" s="276"/>
      <c r="X287" s="276">
        <f t="shared" ca="1" si="40"/>
        <v>0</v>
      </c>
      <c r="Y287" s="276"/>
      <c r="Z287" s="276"/>
      <c r="AB287" s="278" t="str">
        <f t="shared" si="41"/>
        <v>TinAn Vinh Joint Stock Mineral Processing Company</v>
      </c>
    </row>
    <row r="288" spans="1:28" s="277" customFormat="1" ht="102">
      <c r="A288" s="216" t="s">
        <v>14148</v>
      </c>
      <c r="B288" s="217" t="s">
        <v>1154</v>
      </c>
      <c r="C288" s="221" t="s">
        <v>14147</v>
      </c>
      <c r="D288" s="283"/>
      <c r="E288" s="217" t="str">
        <f ca="1">IF(ISERROR($V288),"",OFFSET('Smelter Look-up'!$D$4,$V288-4,0)&amp;"")</f>
        <v>CHINA</v>
      </c>
      <c r="F288" s="217" t="str">
        <f ca="1">IF(ISERROR($V288),"",OFFSET('Smelter Look-up'!$E$4,$V288-4,0))</f>
        <v>CID003356</v>
      </c>
      <c r="G288" s="217" t="str">
        <f ca="1">IF(C288=$X$4,"Enter smelter details",IF(ISERROR($V288),"",OFFSET('Smelter Look-up'!$F$4,$V288-4,0)))</f>
        <v>RMI</v>
      </c>
      <c r="H288" s="218">
        <f ca="1">IF(ISERROR($V288),"",OFFSET('Smelter Look-up'!$G$4,$V288-4,0))</f>
        <v>0</v>
      </c>
      <c r="I288" s="219" t="str">
        <f ca="1">IF(ISERROR($V288),"",OFFSET('Smelter Look-up'!$H$4,$V288-4,0))</f>
        <v>Dongguan</v>
      </c>
      <c r="J288" s="219" t="str">
        <f ca="1">IF(ISERROR($V288),"",OFFSET('Smelter Look-up'!$I$4,$V288-4,0))</f>
        <v>Guangdong Sheng</v>
      </c>
      <c r="K288" s="273"/>
      <c r="L288" s="273"/>
      <c r="M288" s="273"/>
      <c r="N288" s="273"/>
      <c r="O288" s="273"/>
      <c r="P288" s="220"/>
      <c r="Q288" s="348" t="s">
        <v>15802</v>
      </c>
      <c r="R288" s="217" t="str">
        <f ca="1">IF(ISERROR($V288),"",OFFSET('Smelter Look-up'!$C$4,$V288-4,0)&amp;"")</f>
        <v>Dongguan CiEXPO Environmental Engineering Co., Ltd.</v>
      </c>
      <c r="S288" s="225" t="str">
        <f t="shared" ca="1" si="39"/>
        <v>CN</v>
      </c>
      <c r="T288" s="225" t="str">
        <f ca="1">IF(B288="","",IF(ISERROR(MATCH($J288,SorP!$B$1:$B$6230,0)),"",INDIRECT("'SorP'!$A$"&amp;MATCH($J288,SorP!$B$1:$B$6230,0))))</f>
        <v>CN-GD</v>
      </c>
      <c r="U288" s="241"/>
      <c r="V288" s="275">
        <f>IF(C288="",NA(),MATCH($B288&amp;$C288,'Smelter Look-up'!$J:$J,0))</f>
        <v>373</v>
      </c>
      <c r="W288" s="276"/>
      <c r="X288" s="276">
        <f t="shared" ca="1" si="40"/>
        <v>0</v>
      </c>
      <c r="Y288" s="276"/>
      <c r="Z288" s="276"/>
      <c r="AB288" s="278" t="str">
        <f t="shared" si="41"/>
        <v>TinDongguan CiEXPO Environmental Engineering Co., Ltd.</v>
      </c>
    </row>
    <row r="289" spans="1:28" s="277" customFormat="1" ht="191.25">
      <c r="A289" s="216" t="s">
        <v>1847</v>
      </c>
      <c r="B289" s="217" t="s">
        <v>1154</v>
      </c>
      <c r="C289" s="221" t="s">
        <v>1846</v>
      </c>
      <c r="D289" s="283"/>
      <c r="E289" s="217" t="str">
        <f ca="1">IF(ISERROR($V289),"",OFFSET('Smelter Look-up'!$D$4,$V289-4,0)&amp;"")</f>
        <v>VIET NAM</v>
      </c>
      <c r="F289" s="217" t="str">
        <f ca="1">IF(ISERROR($V289),"",OFFSET('Smelter Look-up'!$E$4,$V289-4,0))</f>
        <v>CID002572</v>
      </c>
      <c r="G289" s="217" t="str">
        <f ca="1">IF(C289=$X$4,"Enter smelter details",IF(ISERROR($V289),"",OFFSET('Smelter Look-up'!$F$4,$V289-4,0)))</f>
        <v>RMI</v>
      </c>
      <c r="H289" s="218">
        <f ca="1">IF(ISERROR($V289),"",OFFSET('Smelter Look-up'!$G$4,$V289-4,0))</f>
        <v>0</v>
      </c>
      <c r="I289" s="219" t="str">
        <f ca="1">IF(ISERROR($V289),"",OFFSET('Smelter Look-up'!$H$4,$V289-4,0))</f>
        <v>Tinh Tuc</v>
      </c>
      <c r="J289" s="219" t="str">
        <f ca="1">IF(ISERROR($V289),"",OFFSET('Smelter Look-up'!$I$4,$V289-4,0))</f>
        <v>Cao Bằng</v>
      </c>
      <c r="K289" s="273"/>
      <c r="L289" s="273"/>
      <c r="M289" s="273"/>
      <c r="N289" s="273"/>
      <c r="O289" s="273"/>
      <c r="P289" s="220"/>
      <c r="Q289" s="348" t="s">
        <v>15801</v>
      </c>
      <c r="R289" s="217" t="str">
        <f ca="1">IF(ISERROR($V289),"",OFFSET('Smelter Look-up'!$C$4,$V289-4,0)&amp;"")</f>
        <v>Electro-Mechanical Facility of the Cao Bang Minerals &amp; Metallurgy Joint Stock Company</v>
      </c>
      <c r="S289" s="225" t="str">
        <f t="shared" ca="1" si="39"/>
        <v>VN</v>
      </c>
      <c r="T289" s="225" t="str">
        <f ca="1">IF(B289="","",IF(ISERROR(MATCH($J289,SorP!$B$1:$B$6230,0)),"",INDIRECT("'SorP'!$A$"&amp;MATCH($J289,SorP!$B$1:$B$6230,0))))</f>
        <v>VN-04</v>
      </c>
      <c r="U289" s="241"/>
      <c r="V289" s="275">
        <f>IF(C289="",NA(),MATCH($B289&amp;$C289,'Smelter Look-up'!$J:$J,0))</f>
        <v>376</v>
      </c>
      <c r="W289" s="276"/>
      <c r="X289" s="276">
        <f t="shared" ca="1" si="40"/>
        <v>0</v>
      </c>
      <c r="Y289" s="276"/>
      <c r="Z289" s="276"/>
      <c r="AB289" s="278" t="str">
        <f t="shared" si="41"/>
        <v>TinElectro-Mechanical Facility of the Cao Bang Minerals &amp; Metallurgy Joint Stock Company</v>
      </c>
    </row>
    <row r="290" spans="1:28" s="277" customFormat="1" ht="51">
      <c r="A290" s="216" t="s">
        <v>785</v>
      </c>
      <c r="B290" s="217" t="s">
        <v>1154</v>
      </c>
      <c r="C290" s="221" t="s">
        <v>12753</v>
      </c>
      <c r="D290" s="283"/>
      <c r="E290" s="217" t="str">
        <f ca="1">IF(ISERROR($V290),"",OFFSET('Smelter Look-up'!$D$4,$V290-4,0)&amp;"")</f>
        <v>BRAZIL</v>
      </c>
      <c r="F290" s="217" t="str">
        <f ca="1">IF(ISERROR($V290),"",OFFSET('Smelter Look-up'!$E$4,$V290-4,0))</f>
        <v>CID000448</v>
      </c>
      <c r="G290" s="217" t="str">
        <f ca="1">IF(C290=$X$4,"Enter smelter details",IF(ISERROR($V290),"",OFFSET('Smelter Look-up'!$F$4,$V290-4,0)))</f>
        <v>RMI</v>
      </c>
      <c r="H290" s="218">
        <f ca="1">IF(ISERROR($V290),"",OFFSET('Smelter Look-up'!$G$4,$V290-4,0))</f>
        <v>0</v>
      </c>
      <c r="I290" s="219" t="str">
        <f ca="1">IF(ISERROR($V290),"",OFFSET('Smelter Look-up'!$H$4,$V290-4,0))</f>
        <v>Ariquemes</v>
      </c>
      <c r="J290" s="219" t="str">
        <f ca="1">IF(ISERROR($V290),"",OFFSET('Smelter Look-up'!$I$4,$V290-4,0))</f>
        <v>Rondônia</v>
      </c>
      <c r="K290" s="273"/>
      <c r="L290" s="273"/>
      <c r="M290" s="273"/>
      <c r="N290" s="273"/>
      <c r="O290" s="273"/>
      <c r="P290" s="220"/>
      <c r="Q290" s="348" t="s">
        <v>15814</v>
      </c>
      <c r="R290" s="217" t="str">
        <f ca="1">IF(ISERROR($V290),"",OFFSET('Smelter Look-up'!$C$4,$V290-4,0)&amp;"")</f>
        <v>Estanho de Rondonia S.A.</v>
      </c>
      <c r="S290" s="225" t="str">
        <f t="shared" ca="1" si="39"/>
        <v>BR</v>
      </c>
      <c r="T290" s="225" t="str">
        <f ca="1">IF(B290="","",IF(ISERROR(MATCH($J290,SorP!$B$1:$B$6230,0)),"",INDIRECT("'SorP'!$A$"&amp;MATCH($J290,SorP!$B$1:$B$6230,0))))</f>
        <v>BR-RO</v>
      </c>
      <c r="U290" s="241"/>
      <c r="V290" s="275">
        <f>IF(C290="",NA(),MATCH($B290&amp;$C290,'Smelter Look-up'!$J:$J,0))</f>
        <v>381</v>
      </c>
      <c r="W290" s="276"/>
      <c r="X290" s="276">
        <f t="shared" ca="1" si="40"/>
        <v>0</v>
      </c>
      <c r="Y290" s="276"/>
      <c r="Z290" s="276"/>
      <c r="AB290" s="278" t="str">
        <f t="shared" si="41"/>
        <v>TinEstanho de Rondonia S.A.</v>
      </c>
    </row>
    <row r="291" spans="1:28" s="277" customFormat="1" ht="102">
      <c r="A291" s="216" t="s">
        <v>14150</v>
      </c>
      <c r="B291" s="217" t="s">
        <v>1154</v>
      </c>
      <c r="C291" s="221" t="s">
        <v>14222</v>
      </c>
      <c r="D291" s="283"/>
      <c r="E291" s="217" t="str">
        <f ca="1">IF(ISERROR($V291),"",OFFSET('Smelter Look-up'!$D$4,$V291-4,0)&amp;"")</f>
        <v>CHINA</v>
      </c>
      <c r="F291" s="217" t="str">
        <f ca="1">IF(ISERROR($V291),"",OFFSET('Smelter Look-up'!$E$4,$V291-4,0))</f>
        <v>CID003410</v>
      </c>
      <c r="G291" s="217" t="str">
        <f ca="1">IF(C291=$X$4,"Enter smelter details",IF(ISERROR($V291),"",OFFSET('Smelter Look-up'!$F$4,$V291-4,0)))</f>
        <v>RMI</v>
      </c>
      <c r="H291" s="218">
        <f ca="1">IF(ISERROR($V291),"",OFFSET('Smelter Look-up'!$G$4,$V291-4,0))</f>
        <v>0</v>
      </c>
      <c r="I291" s="219" t="str">
        <f ca="1">IF(ISERROR($V291),"",OFFSET('Smelter Look-up'!$H$4,$V291-4,0))</f>
        <v>Gejiu</v>
      </c>
      <c r="J291" s="219" t="str">
        <f ca="1">IF(ISERROR($V291),"",OFFSET('Smelter Look-up'!$I$4,$V291-4,0))</f>
        <v>Yunnan Sheng</v>
      </c>
      <c r="K291" s="273"/>
      <c r="L291" s="273"/>
      <c r="M291" s="273"/>
      <c r="N291" s="273"/>
      <c r="O291" s="273"/>
      <c r="P291" s="220"/>
      <c r="Q291" s="348" t="s">
        <v>15815</v>
      </c>
      <c r="R291" s="217" t="str">
        <f ca="1">IF(ISERROR($V291),"",OFFSET('Smelter Look-up'!$C$4,$V291-4,0)&amp;"")</f>
        <v>Gejiu City Fuxiang Industry and Trade Co., Ltd.</v>
      </c>
      <c r="S291" s="225" t="str">
        <f t="shared" ca="1" si="39"/>
        <v>CN</v>
      </c>
      <c r="T291" s="225" t="str">
        <f ca="1">IF(B291="","",IF(ISERROR(MATCH($J291,SorP!$B$1:$B$6230,0)),"",INDIRECT("'SorP'!$A$"&amp;MATCH($J291,SorP!$B$1:$B$6230,0))))</f>
        <v>CN-YN</v>
      </c>
      <c r="U291" s="241"/>
      <c r="V291" s="275">
        <f>IF(C291="",NA(),MATCH($B291&amp;$C291,'Smelter Look-up'!$J:$J,0))</f>
        <v>386</v>
      </c>
      <c r="W291" s="276"/>
      <c r="X291" s="276">
        <f t="shared" ca="1" si="40"/>
        <v>0</v>
      </c>
      <c r="Y291" s="276"/>
      <c r="Z291" s="276"/>
      <c r="AB291" s="278" t="str">
        <f t="shared" si="41"/>
        <v>TinGejiu City Fuxiang Industry and Trade Co., Ltd.</v>
      </c>
    </row>
    <row r="292" spans="1:28" s="277" customFormat="1" ht="38.25">
      <c r="A292" s="216" t="s">
        <v>2474</v>
      </c>
      <c r="B292" s="217" t="s">
        <v>1154</v>
      </c>
      <c r="C292" s="221" t="s">
        <v>2436</v>
      </c>
      <c r="D292" s="283"/>
      <c r="E292" s="217" t="str">
        <f ca="1">IF(ISERROR($V292),"",OFFSET('Smelter Look-up'!$D$4,$V292-4,0)&amp;"")</f>
        <v>MALAYSIA</v>
      </c>
      <c r="F292" s="217" t="str">
        <f ca="1">IF(ISERROR($V292),"",OFFSET('Smelter Look-up'!$E$4,$V292-4,0))</f>
        <v>CID002858</v>
      </c>
      <c r="G292" s="217" t="str">
        <f ca="1">IF(C292=$X$4,"Enter smelter details",IF(ISERROR($V292),"",OFFSET('Smelter Look-up'!$F$4,$V292-4,0)))</f>
        <v>RMI</v>
      </c>
      <c r="H292" s="218">
        <f ca="1">IF(ISERROR($V292),"",OFFSET('Smelter Look-up'!$G$4,$V292-4,0))</f>
        <v>0</v>
      </c>
      <c r="I292" s="219" t="str">
        <f ca="1">IF(ISERROR($V292),"",OFFSET('Smelter Look-up'!$H$4,$V292-4,0))</f>
        <v>Kawasan Perindustrian Bukit Rambai</v>
      </c>
      <c r="J292" s="219" t="str">
        <f ca="1">IF(ISERROR($V292),"",OFFSET('Smelter Look-up'!$I$4,$V292-4,0))</f>
        <v>Melaka</v>
      </c>
      <c r="K292" s="273"/>
      <c r="L292" s="273"/>
      <c r="M292" s="273"/>
      <c r="N292" s="273"/>
      <c r="O292" s="273"/>
      <c r="P292" s="220"/>
      <c r="Q292" s="348" t="s">
        <v>15816</v>
      </c>
      <c r="R292" s="217" t="str">
        <f ca="1">IF(ISERROR($V292),"",OFFSET('Smelter Look-up'!$C$4,$V292-4,0)&amp;"")</f>
        <v>Modeltech Sdn Bhd</v>
      </c>
      <c r="S292" s="225" t="str">
        <f t="shared" ca="1" si="39"/>
        <v>MY</v>
      </c>
      <c r="T292" s="225" t="str">
        <f ca="1">IF(B292="","",IF(ISERROR(MATCH($J292,SorP!$B$1:$B$6230,0)),"",INDIRECT("'SorP'!$A$"&amp;MATCH($J292,SorP!$B$1:$B$6230,0))))</f>
        <v>MY-04</v>
      </c>
      <c r="U292" s="241"/>
      <c r="V292" s="275">
        <f>IF(C292="",NA(),MATCH($B292&amp;$C292,'Smelter Look-up'!$J:$J,0))</f>
        <v>426</v>
      </c>
      <c r="W292" s="276"/>
      <c r="X292" s="276">
        <f t="shared" ca="1" si="40"/>
        <v>0</v>
      </c>
      <c r="Y292" s="276"/>
      <c r="Z292" s="276"/>
      <c r="AB292" s="278" t="str">
        <f t="shared" si="41"/>
        <v>TinModeltech Sdn Bhd</v>
      </c>
    </row>
    <row r="293" spans="1:28" s="277" customFormat="1" ht="114.75">
      <c r="A293" s="216" t="s">
        <v>1850</v>
      </c>
      <c r="B293" s="217" t="s">
        <v>1154</v>
      </c>
      <c r="C293" s="221" t="s">
        <v>1849</v>
      </c>
      <c r="D293" s="283"/>
      <c r="E293" s="217" t="str">
        <f ca="1">IF(ISERROR($V293),"",OFFSET('Smelter Look-up'!$D$4,$V293-4,0)&amp;"")</f>
        <v>VIET NAM</v>
      </c>
      <c r="F293" s="217" t="str">
        <f ca="1">IF(ISERROR($V293),"",OFFSET('Smelter Look-up'!$E$4,$V293-4,0))</f>
        <v>CID002573</v>
      </c>
      <c r="G293" s="217" t="str">
        <f ca="1">IF(C293=$X$4,"Enter smelter details",IF(ISERROR($V293),"",OFFSET('Smelter Look-up'!$F$4,$V293-4,0)))</f>
        <v>RMI</v>
      </c>
      <c r="H293" s="218">
        <f ca="1">IF(ISERROR($V293),"",OFFSET('Smelter Look-up'!$G$4,$V293-4,0))</f>
        <v>0</v>
      </c>
      <c r="I293" s="219" t="str">
        <f ca="1">IF(ISERROR($V293),"",OFFSET('Smelter Look-up'!$H$4,$V293-4,0))</f>
        <v>Quy Hop</v>
      </c>
      <c r="J293" s="219" t="str">
        <f ca="1">IF(ISERROR($V293),"",OFFSET('Smelter Look-up'!$I$4,$V293-4,0))</f>
        <v>Nghệ An</v>
      </c>
      <c r="K293" s="273"/>
      <c r="L293" s="273"/>
      <c r="M293" s="273"/>
      <c r="N293" s="273"/>
      <c r="O293" s="273"/>
      <c r="P293" s="220"/>
      <c r="Q293" s="348" t="s">
        <v>15801</v>
      </c>
      <c r="R293" s="217" t="str">
        <f ca="1">IF(ISERROR($V293),"",OFFSET('Smelter Look-up'!$C$4,$V293-4,0)&amp;"")</f>
        <v>Nghe Tinh Non-Ferrous Metals Joint Stock Company</v>
      </c>
      <c r="S293" s="225" t="str">
        <f t="shared" ca="1" si="39"/>
        <v>VN</v>
      </c>
      <c r="T293" s="225" t="str">
        <f ca="1">IF(B293="","",IF(ISERROR(MATCH($J293,SorP!$B$1:$B$6230,0)),"",INDIRECT("'SorP'!$A$"&amp;MATCH($J293,SorP!$B$1:$B$6230,0))))</f>
        <v>VN-22</v>
      </c>
      <c r="U293" s="241"/>
      <c r="V293" s="275">
        <f>IF(C293="",NA(),MATCH($B293&amp;$C293,'Smelter Look-up'!$J:$J,0))</f>
        <v>430</v>
      </c>
      <c r="W293" s="276"/>
      <c r="X293" s="276">
        <f t="shared" ca="1" si="40"/>
        <v>0</v>
      </c>
      <c r="Y293" s="276"/>
      <c r="Z293" s="276"/>
      <c r="AB293" s="278" t="str">
        <f t="shared" si="41"/>
        <v>TinNghe Tinh Non-Ferrous Metals Joint Stock Company</v>
      </c>
    </row>
    <row r="294" spans="1:28" s="277" customFormat="1" ht="63.75">
      <c r="A294" s="216" t="s">
        <v>13270</v>
      </c>
      <c r="B294" s="217" t="s">
        <v>1154</v>
      </c>
      <c r="C294" s="221" t="s">
        <v>13269</v>
      </c>
      <c r="D294" s="283"/>
      <c r="E294" s="217" t="str">
        <f ca="1">IF(ISERROR($V294),"",OFFSET('Smelter Look-up'!$D$4,$V294-4,0)&amp;"")</f>
        <v>MYANMAR</v>
      </c>
      <c r="F294" s="217" t="str">
        <f ca="1">IF(ISERROR($V294),"",OFFSET('Smelter Look-up'!$E$4,$V294-4,0))</f>
        <v>CID003208</v>
      </c>
      <c r="G294" s="217" t="str">
        <f ca="1">IF(C294=$X$4,"Enter smelter details",IF(ISERROR($V294),"",OFFSET('Smelter Look-up'!$F$4,$V294-4,0)))</f>
        <v>RMI</v>
      </c>
      <c r="H294" s="218">
        <f ca="1">IF(ISERROR($V294),"",OFFSET('Smelter Look-up'!$G$4,$V294-4,0))</f>
        <v>0</v>
      </c>
      <c r="I294" s="219" t="str">
        <f ca="1">IF(ISERROR($V294),"",OFFSET('Smelter Look-up'!$H$4,$V294-4,0))</f>
        <v>Yangon</v>
      </c>
      <c r="J294" s="219" t="str">
        <f ca="1">IF(ISERROR($V294),"",OFFSET('Smelter Look-up'!$I$4,$V294-4,0))</f>
        <v>Yangon</v>
      </c>
      <c r="K294" s="273"/>
      <c r="L294" s="273"/>
      <c r="M294" s="273"/>
      <c r="N294" s="273"/>
      <c r="O294" s="273"/>
      <c r="P294" s="220"/>
      <c r="Q294" s="348" t="s">
        <v>15817</v>
      </c>
      <c r="R294" s="217" t="str">
        <f ca="1">IF(ISERROR($V294),"",OFFSET('Smelter Look-up'!$C$4,$V294-4,0)&amp;"")</f>
        <v>Pongpipat Company Limited</v>
      </c>
      <c r="S294" s="225" t="str">
        <f t="shared" ca="1" si="39"/>
        <v>MM</v>
      </c>
      <c r="T294" s="225" t="str">
        <f ca="1">IF(B294="","",IF(ISERROR(MATCH($J294,SorP!$B$1:$B$6230,0)),"",INDIRECT("'SorP'!$A$"&amp;MATCH($J294,SorP!$B$1:$B$6230,0))))</f>
        <v>MM-06</v>
      </c>
      <c r="U294" s="241"/>
      <c r="V294" s="275">
        <f>IF(C294="",NA(),MATCH($B294&amp;$C294,'Smelter Look-up'!$J:$J,0))</f>
        <v>436</v>
      </c>
      <c r="W294" s="276"/>
      <c r="X294" s="276">
        <f t="shared" ca="1" si="40"/>
        <v>0</v>
      </c>
      <c r="Y294" s="276"/>
      <c r="Z294" s="276"/>
      <c r="AB294" s="278" t="str">
        <f t="shared" si="41"/>
        <v>TinPongpipat Company Limited</v>
      </c>
    </row>
    <row r="295" spans="1:28" s="277" customFormat="1" ht="76.5">
      <c r="A295" s="216" t="s">
        <v>14158</v>
      </c>
      <c r="B295" s="217" t="s">
        <v>1154</v>
      </c>
      <c r="C295" s="221" t="s">
        <v>14157</v>
      </c>
      <c r="D295" s="283"/>
      <c r="E295" s="217" t="str">
        <f ca="1">IF(ISERROR($V295),"",OFFSET('Smelter Look-up'!$D$4,$V295-4,0)&amp;"")</f>
        <v>INDIA</v>
      </c>
      <c r="F295" s="217" t="str">
        <f ca="1">IF(ISERROR($V295),"",OFFSET('Smelter Look-up'!$E$4,$V295-4,0))</f>
        <v>CID003409</v>
      </c>
      <c r="G295" s="217" t="str">
        <f ca="1">IF(C295=$X$4,"Enter smelter details",IF(ISERROR($V295),"",OFFSET('Smelter Look-up'!$F$4,$V295-4,0)))</f>
        <v>RMI</v>
      </c>
      <c r="H295" s="218">
        <f ca="1">IF(ISERROR($V295),"",OFFSET('Smelter Look-up'!$G$4,$V295-4,0))</f>
        <v>0</v>
      </c>
      <c r="I295" s="219" t="str">
        <f ca="1">IF(ISERROR($V295),"",OFFSET('Smelter Look-up'!$H$4,$V295-4,0))</f>
        <v>Jagdalpur</v>
      </c>
      <c r="J295" s="219" t="str">
        <f ca="1">IF(ISERROR($V295),"",OFFSET('Smelter Look-up'!$I$4,$V295-4,0))</f>
        <v>Chhattisgarh</v>
      </c>
      <c r="K295" s="273"/>
      <c r="L295" s="273"/>
      <c r="M295" s="273"/>
      <c r="N295" s="273"/>
      <c r="O295" s="273"/>
      <c r="P295" s="220"/>
      <c r="Q295" s="348" t="s">
        <v>15815</v>
      </c>
      <c r="R295" s="217" t="str">
        <f ca="1">IF(ISERROR($V295),"",OFFSET('Smelter Look-up'!$C$4,$V295-4,0)&amp;"")</f>
        <v>Precious Minerals and Smelting Limited</v>
      </c>
      <c r="S295" s="225" t="str">
        <f t="shared" ca="1" si="39"/>
        <v>IN</v>
      </c>
      <c r="T295" s="225" t="str">
        <f ca="1">IF(B295="","",IF(ISERROR(MATCH($J295,SorP!$B$1:$B$6230,0)),"",INDIRECT("'SorP'!$A$"&amp;MATCH($J295,SorP!$B$1:$B$6230,0))))</f>
        <v>IN-CT</v>
      </c>
      <c r="U295" s="241"/>
      <c r="V295" s="275">
        <f>IF(C295="",NA(),MATCH($B295&amp;$C295,'Smelter Look-up'!$J:$J,0))</f>
        <v>437</v>
      </c>
      <c r="W295" s="276"/>
      <c r="X295" s="276">
        <f t="shared" ca="1" si="40"/>
        <v>0</v>
      </c>
      <c r="Y295" s="276"/>
      <c r="Z295" s="276"/>
      <c r="AB295" s="278" t="str">
        <f t="shared" si="41"/>
        <v>TinPrecious Minerals and Smelting Limited</v>
      </c>
    </row>
    <row r="296" spans="1:28" s="277" customFormat="1" ht="25.5">
      <c r="A296" s="216" t="s">
        <v>2680</v>
      </c>
      <c r="B296" s="217" t="s">
        <v>1154</v>
      </c>
      <c r="C296" s="221" t="s">
        <v>2679</v>
      </c>
      <c r="D296" s="283"/>
      <c r="E296" s="217" t="str">
        <f ca="1">IF(ISERROR($V296),"",OFFSET('Smelter Look-up'!$D$4,$V296-4,0)&amp;"")</f>
        <v>BRAZIL</v>
      </c>
      <c r="F296" s="217" t="str">
        <f ca="1">IF(ISERROR($V296),"",OFFSET('Smelter Look-up'!$E$4,$V296-4,0))</f>
        <v>CID002756</v>
      </c>
      <c r="G296" s="217" t="str">
        <f ca="1">IF(C296=$X$4,"Enter smelter details",IF(ISERROR($V296),"",OFFSET('Smelter Look-up'!$F$4,$V296-4,0)))</f>
        <v>RMI</v>
      </c>
      <c r="H296" s="218">
        <f ca="1">IF(ISERROR($V296),"",OFFSET('Smelter Look-up'!$G$4,$V296-4,0))</f>
        <v>0</v>
      </c>
      <c r="I296" s="219" t="str">
        <f ca="1">IF(ISERROR($V296),"",OFFSET('Smelter Look-up'!$H$4,$V296-4,0))</f>
        <v>Piracicaba</v>
      </c>
      <c r="J296" s="219" t="str">
        <f ca="1">IF(ISERROR($V296),"",OFFSET('Smelter Look-up'!$I$4,$V296-4,0))</f>
        <v>São Paulo</v>
      </c>
      <c r="K296" s="273"/>
      <c r="L296" s="273"/>
      <c r="M296" s="273"/>
      <c r="N296" s="273"/>
      <c r="O296" s="273"/>
      <c r="P296" s="220"/>
      <c r="Q296" s="348" t="s">
        <v>15805</v>
      </c>
      <c r="R296" s="217" t="str">
        <f ca="1">IF(ISERROR($V296),"",OFFSET('Smelter Look-up'!$C$4,$V296-4,0)&amp;"")</f>
        <v>Super Ligas</v>
      </c>
      <c r="S296" s="225" t="str">
        <f t="shared" ca="1" si="39"/>
        <v>BR</v>
      </c>
      <c r="T296" s="225" t="str">
        <f ca="1">IF(B296="","",IF(ISERROR(MATCH($J296,SorP!$B$1:$B$6230,0)),"",INDIRECT("'SorP'!$A$"&amp;MATCH($J296,SorP!$B$1:$B$6230,0))))</f>
        <v>BR-SP</v>
      </c>
      <c r="U296" s="241"/>
      <c r="V296" s="275">
        <f>IF(C296="",NA(),MATCH($B296&amp;$C296,'Smelter Look-up'!$J:$J,0))</f>
        <v>454</v>
      </c>
      <c r="W296" s="276"/>
      <c r="X296" s="276">
        <f t="shared" ca="1" si="40"/>
        <v>0</v>
      </c>
      <c r="Y296" s="276"/>
      <c r="Z296" s="276"/>
      <c r="AB296" s="278" t="str">
        <f t="shared" si="41"/>
        <v>TinSuper Ligas</v>
      </c>
    </row>
    <row r="297" spans="1:28" s="277" customFormat="1" ht="114.75">
      <c r="A297" s="216" t="s">
        <v>1853</v>
      </c>
      <c r="B297" s="217" t="s">
        <v>1154</v>
      </c>
      <c r="C297" s="221" t="s">
        <v>1852</v>
      </c>
      <c r="D297" s="283"/>
      <c r="E297" s="217" t="str">
        <f ca="1">IF(ISERROR($V297),"",OFFSET('Smelter Look-up'!$D$4,$V297-4,0)&amp;"")</f>
        <v>VIET NAM</v>
      </c>
      <c r="F297" s="217" t="str">
        <f ca="1">IF(ISERROR($V297),"",OFFSET('Smelter Look-up'!$E$4,$V297-4,0))</f>
        <v>CID002574</v>
      </c>
      <c r="G297" s="217" t="str">
        <f ca="1">IF(C297=$X$4,"Enter smelter details",IF(ISERROR($V297),"",OFFSET('Smelter Look-up'!$F$4,$V297-4,0)))</f>
        <v>RMI</v>
      </c>
      <c r="H297" s="218">
        <f ca="1">IF(ISERROR($V297),"",OFFSET('Smelter Look-up'!$G$4,$V297-4,0))</f>
        <v>0</v>
      </c>
      <c r="I297" s="219" t="str">
        <f ca="1">IF(ISERROR($V297),"",OFFSET('Smelter Look-up'!$H$4,$V297-4,0))</f>
        <v>Tan Quang</v>
      </c>
      <c r="J297" s="219" t="str">
        <f ca="1">IF(ISERROR($V297),"",OFFSET('Smelter Look-up'!$I$4,$V297-4,0))</f>
        <v>Tuyên Quang</v>
      </c>
      <c r="K297" s="273"/>
      <c r="L297" s="273"/>
      <c r="M297" s="273"/>
      <c r="N297" s="273"/>
      <c r="O297" s="273"/>
      <c r="P297" s="220"/>
      <c r="Q297" s="348" t="s">
        <v>15805</v>
      </c>
      <c r="R297" s="217" t="str">
        <f ca="1">IF(ISERROR($V297),"",OFFSET('Smelter Look-up'!$C$4,$V297-4,0)&amp;"")</f>
        <v>Tuyen Quang Non-Ferrous Metals Joint Stock Company</v>
      </c>
      <c r="S297" s="225" t="str">
        <f t="shared" ca="1" si="39"/>
        <v>VN</v>
      </c>
      <c r="T297" s="225" t="str">
        <f ca="1">IF(B297="","",IF(ISERROR(MATCH($J297,SorP!$B$1:$B$6230,0)),"",INDIRECT("'SorP'!$A$"&amp;MATCH($J297,SorP!$B$1:$B$6230,0))))</f>
        <v>VN-07</v>
      </c>
      <c r="U297" s="241"/>
      <c r="V297" s="275">
        <f>IF(C297="",NA(),MATCH($B297&amp;$C297,'Smelter Look-up'!$J:$J,0))</f>
        <v>463</v>
      </c>
      <c r="W297" s="276"/>
      <c r="X297" s="276">
        <f t="shared" ca="1" si="40"/>
        <v>0</v>
      </c>
      <c r="Y297" s="276"/>
      <c r="Z297" s="276"/>
      <c r="AB297" s="278" t="str">
        <f t="shared" si="41"/>
        <v>TinTuyen Quang Non-Ferrous Metals Joint Stock Company</v>
      </c>
    </row>
    <row r="298" spans="1:28" s="277" customFormat="1" ht="89.25">
      <c r="A298" s="216" t="s">
        <v>14166</v>
      </c>
      <c r="B298" s="217" t="s">
        <v>1156</v>
      </c>
      <c r="C298" s="221" t="s">
        <v>15606</v>
      </c>
      <c r="D298" s="283"/>
      <c r="E298" s="217" t="str">
        <f ca="1">IF(ISERROR($V298),"",OFFSET('Smelter Look-up'!$D$4,$V298-4,0)&amp;"")</f>
        <v/>
      </c>
      <c r="F298" s="347" t="s">
        <v>14166</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348" t="s">
        <v>15818</v>
      </c>
      <c r="R298" s="217" t="str">
        <f ca="1">IF(ISERROR($V298),"",OFFSET('Smelter Look-up'!$C$4,$V298-4,0)&amp;"")</f>
        <v/>
      </c>
      <c r="S298" s="225" t="str">
        <f t="shared" ca="1" si="39"/>
        <v>Unknown</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TungstenChina Molybdenum Tungsten Co., Ltd.</v>
      </c>
    </row>
    <row r="299" spans="1:28" s="277" customFormat="1" ht="76.5">
      <c r="A299" s="216" t="s">
        <v>14167</v>
      </c>
      <c r="B299" s="217" t="s">
        <v>1156</v>
      </c>
      <c r="C299" s="221" t="s">
        <v>2247</v>
      </c>
      <c r="D299" s="283"/>
      <c r="E299" s="217" t="str">
        <f ca="1">IF(ISERROR($V299),"",OFFSET('Smelter Look-up'!$D$4,$V299-4,0)&amp;"")</f>
        <v>CHINA</v>
      </c>
      <c r="F299" s="217" t="str">
        <f ca="1">IF(ISERROR($V299),"",OFFSET('Smelter Look-up'!$E$4,$V299-4,0))</f>
        <v>CID000281</v>
      </c>
      <c r="G299" s="217" t="str">
        <f ca="1">IF(C299=$X$4,"Enter smelter details",IF(ISERROR($V299),"",OFFSET('Smelter Look-up'!$F$4,$V299-4,0)))</f>
        <v>RMI</v>
      </c>
      <c r="H299" s="218">
        <f ca="1">IF(ISERROR($V299),"",OFFSET('Smelter Look-up'!$G$4,$V299-4,0))</f>
        <v>0</v>
      </c>
      <c r="I299" s="219" t="str">
        <f ca="1">IF(ISERROR($V299),"",OFFSET('Smelter Look-up'!$H$4,$V299-4,0))</f>
        <v>Hezhou</v>
      </c>
      <c r="J299" s="219" t="str">
        <f ca="1">IF(ISERROR($V299),"",OFFSET('Smelter Look-up'!$I$4,$V299-4,0))</f>
        <v>Guangxi Zhuangzu Zizhiqu</v>
      </c>
      <c r="K299" s="273"/>
      <c r="L299" s="273"/>
      <c r="M299" s="273"/>
      <c r="N299" s="273"/>
      <c r="O299" s="273"/>
      <c r="P299" s="220"/>
      <c r="Q299" s="348" t="s">
        <v>15819</v>
      </c>
      <c r="R299" s="217" t="str">
        <f ca="1">IF(ISERROR($V299),"",OFFSET('Smelter Look-up'!$C$4,$V299-4,0)&amp;"")</f>
        <v>CNMC (Guangxi) PGMA Co., Ltd.</v>
      </c>
      <c r="S299" s="225" t="str">
        <f t="shared" ca="1" si="39"/>
        <v>CN</v>
      </c>
      <c r="T299" s="225" t="str">
        <f ca="1">IF(B299="","",IF(ISERROR(MATCH($J299,SorP!$B$1:$B$6230,0)),"",INDIRECT("'SorP'!$A$"&amp;MATCH($J299,SorP!$B$1:$B$6230,0))))</f>
        <v>CN-GX</v>
      </c>
      <c r="U299" s="241"/>
      <c r="V299" s="275">
        <f>IF(C299="",NA(),MATCH($B299&amp;$C299,'Smelter Look-up'!$J:$J,0))</f>
        <v>502</v>
      </c>
      <c r="W299" s="276"/>
      <c r="X299" s="276">
        <f t="shared" ca="1" si="40"/>
        <v>0</v>
      </c>
      <c r="Y299" s="276"/>
      <c r="Z299" s="276"/>
      <c r="AB299" s="278" t="str">
        <f t="shared" si="41"/>
        <v>TungstenCNMC (Guangxi) PGMA Co., Ltd.</v>
      </c>
    </row>
    <row r="300" spans="1:28" s="277" customFormat="1" ht="76.5">
      <c r="A300" s="216" t="s">
        <v>14169</v>
      </c>
      <c r="B300" s="217" t="s">
        <v>1156</v>
      </c>
      <c r="C300" s="221" t="s">
        <v>14168</v>
      </c>
      <c r="D300" s="283"/>
      <c r="E300" s="217" t="str">
        <f ca="1">IF(ISERROR($V300),"",OFFSET('Smelter Look-up'!$D$4,$V300-4,0)&amp;"")</f>
        <v>CHINA</v>
      </c>
      <c r="F300" s="217" t="str">
        <f ca="1">IF(ISERROR($V300),"",OFFSET('Smelter Look-up'!$E$4,$V300-4,0))</f>
        <v>CID003401</v>
      </c>
      <c r="G300" s="217" t="str">
        <f ca="1">IF(C300=$X$4,"Enter smelter details",IF(ISERROR($V300),"",OFFSET('Smelter Look-up'!$F$4,$V300-4,0)))</f>
        <v>RMI</v>
      </c>
      <c r="H300" s="218">
        <f ca="1">IF(ISERROR($V300),"",OFFSET('Smelter Look-up'!$G$4,$V300-4,0))</f>
        <v>0</v>
      </c>
      <c r="I300" s="219" t="str">
        <f ca="1">IF(ISERROR($V300),"",OFFSET('Smelter Look-up'!$H$4,$V300-4,0))</f>
        <v>Longyan</v>
      </c>
      <c r="J300" s="219" t="str">
        <f ca="1">IF(ISERROR($V300),"",OFFSET('Smelter Look-up'!$I$4,$V300-4,0))</f>
        <v>Fujian Sheng</v>
      </c>
      <c r="K300" s="273"/>
      <c r="L300" s="273"/>
      <c r="M300" s="273"/>
      <c r="N300" s="273"/>
      <c r="O300" s="273"/>
      <c r="P300" s="220"/>
      <c r="Q300" s="348" t="s">
        <v>15820</v>
      </c>
      <c r="R300" s="217" t="str">
        <f ca="1">IF(ISERROR($V300),"",OFFSET('Smelter Look-up'!$C$4,$V300-4,0)&amp;"")</f>
        <v>Fujian Ganmin RareMetal Co., Ltd.</v>
      </c>
      <c r="S300" s="225" t="str">
        <f t="shared" ca="1" si="39"/>
        <v>CN</v>
      </c>
      <c r="T300" s="225" t="str">
        <f ca="1">IF(B300="","",IF(ISERROR(MATCH($J300,SorP!$B$1:$B$6230,0)),"",INDIRECT("'SorP'!$A$"&amp;MATCH($J300,SorP!$B$1:$B$6230,0))))</f>
        <v>CN-FJ</v>
      </c>
      <c r="U300" s="241"/>
      <c r="V300" s="275">
        <f>IF(C300="",NA(),MATCH($B300&amp;$C300,'Smelter Look-up'!$J:$J,0))</f>
        <v>505</v>
      </c>
      <c r="W300" s="276"/>
      <c r="X300" s="276">
        <f t="shared" ca="1" si="40"/>
        <v>0</v>
      </c>
      <c r="Y300" s="276"/>
      <c r="Z300" s="276"/>
      <c r="AB300" s="278" t="str">
        <f t="shared" si="41"/>
        <v>TungstenFujian Ganmin RareMetal Co., Ltd.</v>
      </c>
    </row>
    <row r="301" spans="1:28" s="277" customFormat="1" ht="127.5">
      <c r="A301" s="216" t="s">
        <v>826</v>
      </c>
      <c r="B301" s="217" t="s">
        <v>1156</v>
      </c>
      <c r="C301" s="221" t="s">
        <v>838</v>
      </c>
      <c r="D301" s="283"/>
      <c r="E301" s="217" t="str">
        <f ca="1">IF(ISERROR($V301),"",OFFSET('Smelter Look-up'!$D$4,$V301-4,0)&amp;"")</f>
        <v>CHINA</v>
      </c>
      <c r="F301" s="217" t="str">
        <f ca="1">IF(ISERROR($V301),"",OFFSET('Smelter Look-up'!$E$4,$V301-4,0))</f>
        <v>CID002313</v>
      </c>
      <c r="G301" s="217" t="str">
        <f ca="1">IF(C301=$X$4,"Enter smelter details",IF(ISERROR($V301),"",OFFSET('Smelter Look-up'!$F$4,$V301-4,0)))</f>
        <v>RMI</v>
      </c>
      <c r="H301" s="218">
        <f ca="1">IF(ISERROR($V301),"",OFFSET('Smelter Look-up'!$G$4,$V301-4,0))</f>
        <v>0</v>
      </c>
      <c r="I301" s="219" t="str">
        <f ca="1">IF(ISERROR($V301),"",OFFSET('Smelter Look-up'!$H$4,$V301-4,0))</f>
        <v>Gao'an</v>
      </c>
      <c r="J301" s="219" t="str">
        <f ca="1">IF(ISERROR($V301),"",OFFSET('Smelter Look-up'!$I$4,$V301-4,0))</f>
        <v>Jiangxi Sheng</v>
      </c>
      <c r="K301" s="273"/>
      <c r="L301" s="273"/>
      <c r="M301" s="273"/>
      <c r="N301" s="273"/>
      <c r="O301" s="273"/>
      <c r="P301" s="220"/>
      <c r="Q301" s="348" t="s">
        <v>15821</v>
      </c>
      <c r="R301" s="217" t="str">
        <f ca="1">IF(ISERROR($V301),"",OFFSET('Smelter Look-up'!$C$4,$V301-4,0)&amp;"")</f>
        <v>Jiangxi Minmetals Gao'an Non-ferrous Metals Co., Ltd.</v>
      </c>
      <c r="S301" s="225" t="str">
        <f t="shared" ca="1" si="39"/>
        <v>CN</v>
      </c>
      <c r="T301" s="225" t="str">
        <f ca="1">IF(B301="","",IF(ISERROR(MATCH($J301,SorP!$B$1:$B$6230,0)),"",INDIRECT("'SorP'!$A$"&amp;MATCH($J301,SorP!$B$1:$B$6230,0))))</f>
        <v>CN-JX</v>
      </c>
      <c r="U301" s="241"/>
      <c r="V301" s="275">
        <f>IF(C301="",NA(),MATCH($B301&amp;$C301,'Smelter Look-up'!$J:$J,0))</f>
        <v>529</v>
      </c>
      <c r="W301" s="276"/>
      <c r="X301" s="276">
        <f t="shared" ca="1" si="40"/>
        <v>0</v>
      </c>
      <c r="Y301" s="276"/>
      <c r="Z301" s="276"/>
      <c r="AB301" s="278" t="str">
        <f t="shared" si="41"/>
        <v>TungstenJiangxi Minmetals Gao'an Non-ferrous Metals Co., Ltd.</v>
      </c>
    </row>
    <row r="302" spans="1:28" s="277" customFormat="1" ht="76.5">
      <c r="A302" s="216" t="s">
        <v>14172</v>
      </c>
      <c r="B302" s="217" t="s">
        <v>1156</v>
      </c>
      <c r="C302" s="221" t="s">
        <v>14171</v>
      </c>
      <c r="D302" s="283"/>
      <c r="E302" s="217" t="str">
        <f ca="1">IF(ISERROR($V302),"",OFFSET('Smelter Look-up'!$D$4,$V302-4,0)&amp;"")</f>
        <v>RUSSIAN FEDERATION</v>
      </c>
      <c r="F302" s="217" t="str">
        <f ca="1">IF(ISERROR($V302),"",OFFSET('Smelter Look-up'!$E$4,$V302-4,0))</f>
        <v>CID003408</v>
      </c>
      <c r="G302" s="217" t="str">
        <f ca="1">IF(C302=$X$4,"Enter smelter details",IF(ISERROR($V302),"",OFFSET('Smelter Look-up'!$F$4,$V302-4,0)))</f>
        <v>RMI</v>
      </c>
      <c r="H302" s="218">
        <f ca="1">IF(ISERROR($V302),"",OFFSET('Smelter Look-up'!$G$4,$V302-4,0))</f>
        <v>0</v>
      </c>
      <c r="I302" s="219" t="str">
        <f ca="1">IF(ISERROR($V302),"",OFFSET('Smelter Look-up'!$H$4,$V302-4,0))</f>
        <v>Kirovgrad</v>
      </c>
      <c r="J302" s="219" t="str">
        <f ca="1">IF(ISERROR($V302),"",OFFSET('Smelter Look-up'!$I$4,$V302-4,0))</f>
        <v>Sverdlovskaya oblast'</v>
      </c>
      <c r="K302" s="273"/>
      <c r="L302" s="273"/>
      <c r="M302" s="273"/>
      <c r="N302" s="273"/>
      <c r="O302" s="273"/>
      <c r="P302" s="220"/>
      <c r="Q302" s="348" t="s">
        <v>15818</v>
      </c>
      <c r="R302" s="217" t="str">
        <f ca="1">IF(ISERROR($V302),"",OFFSET('Smelter Look-up'!$C$4,$V302-4,0)&amp;"")</f>
        <v>JSC "Kirovgrad Hard Alloys Plant"</v>
      </c>
      <c r="S302" s="225" t="str">
        <f t="shared" ca="1" si="39"/>
        <v>RU</v>
      </c>
      <c r="T302" s="225" t="str">
        <f ca="1">IF(B302="","",IF(ISERROR(MATCH($J302,SorP!$B$1:$B$6230,0)),"",INDIRECT("'SorP'!$A$"&amp;MATCH($J302,SorP!$B$1:$B$6230,0))))</f>
        <v>RU-SVE</v>
      </c>
      <c r="U302" s="241"/>
      <c r="V302" s="275">
        <f>IF(C302="",NA(),MATCH($B302&amp;$C302,'Smelter Look-up'!$J:$J,0))</f>
        <v>536</v>
      </c>
      <c r="W302" s="276"/>
      <c r="X302" s="276">
        <f t="shared" ca="1" si="40"/>
        <v>0</v>
      </c>
      <c r="Y302" s="276"/>
      <c r="Z302" s="276"/>
      <c r="AB302" s="278" t="str">
        <f t="shared" si="41"/>
        <v>TungstenJSC "Kirovgrad Hard Alloys Plant"</v>
      </c>
    </row>
    <row r="303" spans="1:28" s="277" customFormat="1" ht="89.25">
      <c r="A303" s="216" t="s">
        <v>15559</v>
      </c>
      <c r="B303" s="217" t="s">
        <v>1154</v>
      </c>
      <c r="C303" s="221" t="s">
        <v>15608</v>
      </c>
      <c r="D303" s="283"/>
      <c r="E303" s="217" t="str">
        <f ca="1">IF(ISERROR($V303),"",OFFSET('Smelter Look-up'!$D$4,$V303-4,0)&amp;"")</f>
        <v/>
      </c>
      <c r="F303" s="347" t="s">
        <v>15559</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348" t="s">
        <v>15822</v>
      </c>
      <c r="R303" s="217" t="str">
        <f ca="1">IF(ISERROR($V303),"",OFFSET('Smelter Look-up'!$C$4,$V303-4,0)&amp;"")</f>
        <v/>
      </c>
      <c r="S303" s="225" t="str">
        <f t="shared" ca="1" si="39"/>
        <v>Unknown</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TinJiangxi Ketai Advanced Material Co., Ltd.</v>
      </c>
    </row>
    <row r="304" spans="1:28" s="277" customFormat="1" ht="51">
      <c r="A304" s="216" t="s">
        <v>15557</v>
      </c>
      <c r="B304" s="217" t="s">
        <v>1153</v>
      </c>
      <c r="C304" s="221" t="s">
        <v>15604</v>
      </c>
      <c r="D304" s="283"/>
      <c r="E304" s="217" t="str">
        <f ca="1">IF(ISERROR($V304),"",OFFSET('Smelter Look-up'!$D$4,$V304-4,0)&amp;"")</f>
        <v/>
      </c>
      <c r="F304" s="347" t="s">
        <v>15557</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348" t="s">
        <v>15823</v>
      </c>
      <c r="R304" s="217" t="str">
        <f ca="1">IF(ISERROR($V304),"",OFFSET('Smelter Look-up'!$C$4,$V304-4,0)&amp;"")</f>
        <v/>
      </c>
      <c r="S304" s="225" t="str">
        <f t="shared" ref="S304" ca="1" si="42">IF(B304="","",IF(ISERROR(MATCH($E304,CL,0)),"Unknown",INDIRECT("'C'!$A$"&amp;MATCH($E304,CL,0)+1)))</f>
        <v>Unknown</v>
      </c>
      <c r="T304" s="225" t="str">
        <f ca="1">IF(B304="","",IF(ISERROR(MATCH($J304,SorP!$B$1:$B$6230,0)),"",INDIRECT("'SorP'!$A$"&amp;MATCH($J304,SorP!$B$1:$B$6230,0))))</f>
        <v/>
      </c>
      <c r="U304" s="241"/>
      <c r="V304" s="275" t="e">
        <f>IF(C304="",NA(),MATCH($B304&amp;$C304,'Smelter Look-up'!$J:$J,0))</f>
        <v>#N/A</v>
      </c>
      <c r="W304" s="276"/>
      <c r="X304" s="276">
        <f t="shared" ref="X304" ca="1" si="43">IF(AND(C304="Smelter not listed",OR(LEN(D304)=0,LEN(E304)=0)),1,0)</f>
        <v>0</v>
      </c>
      <c r="Y304" s="276"/>
      <c r="Z304" s="276"/>
      <c r="AB304" s="278" t="str">
        <f t="shared" ref="AB304" si="44">B304&amp;C304</f>
        <v>GoldDaejin Indus Co., Ltd.</v>
      </c>
    </row>
    <row r="305" spans="1:28" s="277" customFormat="1" ht="51">
      <c r="A305" s="216" t="s">
        <v>15560</v>
      </c>
      <c r="B305" s="217" t="s">
        <v>1153</v>
      </c>
      <c r="C305" s="221" t="s">
        <v>15609</v>
      </c>
      <c r="D305" s="283"/>
      <c r="E305" s="217" t="str">
        <f ca="1">IF(ISERROR($V305),"",OFFSET('Smelter Look-up'!$D$4,$V305-4,0)&amp;"")</f>
        <v/>
      </c>
      <c r="F305" s="347" t="s">
        <v>15560</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348" t="s">
        <v>15824</v>
      </c>
      <c r="R305" s="217" t="str">
        <f ca="1">IF(ISERROR($V305),"",OFFSET('Smelter Look-up'!$C$4,$V305-4,0)&amp;"")</f>
        <v/>
      </c>
      <c r="S305" s="225" t="str">
        <f t="shared" ref="S305:S336" ca="1" si="45">IF(B305="","",IF(ISERROR(MATCH($E305,CL,0)),"Unknown",INDIRECT("'C'!$A$"&amp;MATCH($E305,CL,0)+1)))</f>
        <v>Unknown</v>
      </c>
      <c r="T305" s="225" t="str">
        <f ca="1">IF(B305="","",IF(ISERROR(MATCH($J305,SorP!$B$1:$B$6230,0)),"",INDIRECT("'SorP'!$A$"&amp;MATCH($J305,SorP!$B$1:$B$6230,0))))</f>
        <v/>
      </c>
      <c r="U305" s="241"/>
      <c r="V305" s="275" t="e">
        <f>IF(C305="",NA(),MATCH($B305&amp;$C305,'Smelter Look-up'!$J:$J,0))</f>
        <v>#N/A</v>
      </c>
      <c r="W305" s="276"/>
      <c r="X305" s="276">
        <f t="shared" ref="X305:X336" ca="1" si="46">IF(AND(C305="Smelter not listed",OR(LEN(D305)=0,LEN(E305)=0)),1,0)</f>
        <v>0</v>
      </c>
      <c r="Y305" s="276"/>
      <c r="Z305" s="276"/>
      <c r="AB305" s="278" t="str">
        <f t="shared" ref="AB305:AB336" si="47">B305&amp;C305</f>
        <v>GoldElemetal Refining, LLC</v>
      </c>
    </row>
    <row r="306" spans="1:28" s="277" customFormat="1" ht="63.75">
      <c r="A306" s="216" t="s">
        <v>15561</v>
      </c>
      <c r="B306" s="217" t="s">
        <v>1153</v>
      </c>
      <c r="C306" s="221" t="s">
        <v>15610</v>
      </c>
      <c r="D306" s="283"/>
      <c r="E306" s="217" t="str">
        <f ca="1">IF(ISERROR($V306),"",OFFSET('Smelter Look-up'!$D$4,$V306-4,0)&amp;"")</f>
        <v/>
      </c>
      <c r="F306" s="347" t="s">
        <v>15561</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348" t="s">
        <v>15575</v>
      </c>
      <c r="R306" s="217" t="str">
        <f ca="1">IF(ISERROR($V306),"",OFFSET('Smelter Look-up'!$C$4,$V306-4,0)&amp;"")</f>
        <v/>
      </c>
      <c r="S306" s="225" t="str">
        <f t="shared" ca="1" si="45"/>
        <v>Unknown</v>
      </c>
      <c r="T306" s="225" t="str">
        <f ca="1">IF(B306="","",IF(ISERROR(MATCH($J306,SorP!$B$1:$B$6230,0)),"",INDIRECT("'SorP'!$A$"&amp;MATCH($J306,SorP!$B$1:$B$6230,0))))</f>
        <v/>
      </c>
      <c r="U306" s="241"/>
      <c r="V306" s="275" t="e">
        <f>IF(C306="",NA(),MATCH($B306&amp;$C306,'Smelter Look-up'!$J:$J,0))</f>
        <v>#N/A</v>
      </c>
      <c r="W306" s="276"/>
      <c r="X306" s="276">
        <f t="shared" ca="1" si="46"/>
        <v>0</v>
      </c>
      <c r="Y306" s="276"/>
      <c r="Z306" s="276"/>
      <c r="AB306" s="278" t="str">
        <f t="shared" si="47"/>
        <v>GoldMorris and Watson Gold Coast</v>
      </c>
    </row>
    <row r="307" spans="1:28" s="277" customFormat="1" ht="63.75">
      <c r="A307" s="216" t="s">
        <v>15562</v>
      </c>
      <c r="B307" s="217" t="s">
        <v>1153</v>
      </c>
      <c r="C307" s="221" t="s">
        <v>15611</v>
      </c>
      <c r="D307" s="283"/>
      <c r="E307" s="217" t="str">
        <f ca="1">IF(ISERROR($V307),"",OFFSET('Smelter Look-up'!$D$4,$V307-4,0)&amp;"")</f>
        <v/>
      </c>
      <c r="F307" s="347" t="s">
        <v>15562</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348" t="s">
        <v>15824</v>
      </c>
      <c r="R307" s="217" t="str">
        <f ca="1">IF(ISERROR($V307),"",OFFSET('Smelter Look-up'!$C$4,$V307-4,0)&amp;"")</f>
        <v/>
      </c>
      <c r="S307" s="225" t="str">
        <f t="shared" ca="1" si="45"/>
        <v>Unknown</v>
      </c>
      <c r="T307" s="225" t="str">
        <f ca="1">IF(B307="","",IF(ISERROR(MATCH($J307,SorP!$B$1:$B$6230,0)),"",INDIRECT("'SorP'!$A$"&amp;MATCH($J307,SorP!$B$1:$B$6230,0))))</f>
        <v/>
      </c>
      <c r="U307" s="241"/>
      <c r="V307" s="275" t="e">
        <f>IF(C307="",NA(),MATCH($B307&amp;$C307,'Smelter Look-up'!$J:$J,0))</f>
        <v>#N/A</v>
      </c>
      <c r="W307" s="276"/>
      <c r="X307" s="276">
        <f t="shared" ca="1" si="46"/>
        <v>0</v>
      </c>
      <c r="Y307" s="276"/>
      <c r="Z307" s="276"/>
      <c r="AB307" s="278" t="str">
        <f t="shared" si="47"/>
        <v>GoldRepublic Metals Corporation</v>
      </c>
    </row>
    <row r="308" spans="1:28" s="277" customFormat="1" ht="51">
      <c r="A308" s="216" t="s">
        <v>15563</v>
      </c>
      <c r="B308" s="217" t="s">
        <v>1153</v>
      </c>
      <c r="C308" s="221" t="s">
        <v>15612</v>
      </c>
      <c r="D308" s="283"/>
      <c r="E308" s="217" t="str">
        <f ca="1">IF(ISERROR($V308),"",OFFSET('Smelter Look-up'!$D$4,$V308-4,0)&amp;"")</f>
        <v/>
      </c>
      <c r="F308" s="347" t="s">
        <v>15563</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348" t="s">
        <v>15824</v>
      </c>
      <c r="R308" s="217" t="str">
        <f ca="1">IF(ISERROR($V308),"",OFFSET('Smelter Look-up'!$C$4,$V308-4,0)&amp;"")</f>
        <v/>
      </c>
      <c r="S308" s="225" t="str">
        <f t="shared" ca="1" si="45"/>
        <v>Unknown</v>
      </c>
      <c r="T308" s="225" t="str">
        <f ca="1">IF(B308="","",IF(ISERROR(MATCH($J308,SorP!$B$1:$B$6230,0)),"",INDIRECT("'SorP'!$A$"&amp;MATCH($J308,SorP!$B$1:$B$6230,0))))</f>
        <v/>
      </c>
      <c r="U308" s="241"/>
      <c r="V308" s="275" t="e">
        <f>IF(C308="",NA(),MATCH($B308&amp;$C308,'Smelter Look-up'!$J:$J,0))</f>
        <v>#N/A</v>
      </c>
      <c r="W308" s="276"/>
      <c r="X308" s="276">
        <f t="shared" ca="1" si="46"/>
        <v>0</v>
      </c>
      <c r="Y308" s="276"/>
      <c r="Z308" s="276"/>
      <c r="AB308" s="278" t="str">
        <f t="shared" si="47"/>
        <v>GoldSchone Edelmetaal B.V.</v>
      </c>
    </row>
    <row r="309" spans="1:28" s="277" customFormat="1" ht="51">
      <c r="A309" s="216" t="s">
        <v>15564</v>
      </c>
      <c r="B309" s="217" t="s">
        <v>1153</v>
      </c>
      <c r="C309" s="221" t="s">
        <v>15613</v>
      </c>
      <c r="D309" s="283"/>
      <c r="E309" s="217" t="str">
        <f ca="1">IF(ISERROR($V309),"",OFFSET('Smelter Look-up'!$D$4,$V309-4,0)&amp;"")</f>
        <v/>
      </c>
      <c r="F309" s="347" t="s">
        <v>15564</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348" t="s">
        <v>15576</v>
      </c>
      <c r="R309" s="217" t="str">
        <f ca="1">IF(ISERROR($V309),"",OFFSET('Smelter Look-up'!$C$4,$V309-4,0)&amp;"")</f>
        <v/>
      </c>
      <c r="S309" s="225" t="str">
        <f t="shared" ca="1" si="45"/>
        <v>Unknown</v>
      </c>
      <c r="T309" s="225" t="str">
        <f ca="1">IF(B309="","",IF(ISERROR(MATCH($J309,SorP!$B$1:$B$6230,0)),"",INDIRECT("'SorP'!$A$"&amp;MATCH($J309,SorP!$B$1:$B$6230,0))))</f>
        <v/>
      </c>
      <c r="U309" s="241"/>
      <c r="V309" s="275" t="e">
        <f>IF(C309="",NA(),MATCH($B309&amp;$C309,'Smelter Look-up'!$J:$J,0))</f>
        <v>#N/A</v>
      </c>
      <c r="W309" s="276"/>
      <c r="X309" s="276">
        <f t="shared" ca="1" si="46"/>
        <v>0</v>
      </c>
      <c r="Y309" s="276"/>
      <c r="Z309" s="276"/>
      <c r="AB309" s="278" t="str">
        <f t="shared" si="47"/>
        <v>GoldSo Accurate Group, Inc.</v>
      </c>
    </row>
    <row r="310" spans="1:28" s="277" customFormat="1" ht="76.5">
      <c r="A310" s="216" t="s">
        <v>15565</v>
      </c>
      <c r="B310" s="217" t="s">
        <v>1153</v>
      </c>
      <c r="C310" s="221" t="s">
        <v>15614</v>
      </c>
      <c r="D310" s="283"/>
      <c r="E310" s="217" t="str">
        <f ca="1">IF(ISERROR($V310),"",OFFSET('Smelter Look-up'!$D$4,$V310-4,0)&amp;"")</f>
        <v/>
      </c>
      <c r="F310" s="347" t="s">
        <v>15565</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348" t="s">
        <v>15576</v>
      </c>
      <c r="R310" s="217" t="str">
        <f ca="1">IF(ISERROR($V310),"",OFFSET('Smelter Look-up'!$C$4,$V310-4,0)&amp;"")</f>
        <v/>
      </c>
      <c r="S310" s="225" t="str">
        <f t="shared" ca="1" si="45"/>
        <v>Unknown</v>
      </c>
      <c r="T310" s="225" t="str">
        <f ca="1">IF(B310="","",IF(ISERROR(MATCH($J310,SorP!$B$1:$B$6230,0)),"",INDIRECT("'SorP'!$A$"&amp;MATCH($J310,SorP!$B$1:$B$6230,0))))</f>
        <v/>
      </c>
      <c r="U310" s="241"/>
      <c r="V310" s="275" t="e">
        <f>IF(C310="",NA(),MATCH($B310&amp;$C310,'Smelter Look-up'!$J:$J,0))</f>
        <v>#N/A</v>
      </c>
      <c r="W310" s="276"/>
      <c r="X310" s="276">
        <f t="shared" ca="1" si="46"/>
        <v>0</v>
      </c>
      <c r="Y310" s="276"/>
      <c r="Z310" s="276"/>
      <c r="AB310" s="278" t="str">
        <f t="shared" si="47"/>
        <v>GoldUniversal Precious Metals Refining Zambia</v>
      </c>
    </row>
    <row r="311" spans="1:28" s="277" customFormat="1" ht="114.75">
      <c r="A311" s="216" t="s">
        <v>15545</v>
      </c>
      <c r="B311" s="217" t="s">
        <v>1155</v>
      </c>
      <c r="C311" s="221" t="s">
        <v>15627</v>
      </c>
      <c r="D311" s="283"/>
      <c r="E311" s="217" t="str">
        <f ca="1">IF(ISERROR($V311),"",OFFSET('Smelter Look-up'!$D$4,$V311-4,0)&amp;"")</f>
        <v/>
      </c>
      <c r="F311" s="347" t="s">
        <v>15545</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348" t="s">
        <v>15825</v>
      </c>
      <c r="R311" s="217" t="str">
        <f ca="1">IF(ISERROR($V311),"",OFFSET('Smelter Look-up'!$C$4,$V311-4,0)&amp;"")</f>
        <v/>
      </c>
      <c r="S311" s="225" t="str">
        <f t="shared" ca="1" si="45"/>
        <v>Unknown</v>
      </c>
      <c r="T311" s="225" t="str">
        <f ca="1">IF(B311="","",IF(ISERROR(MATCH($J311,SorP!$B$1:$B$6230,0)),"",INDIRECT("'SorP'!$A$"&amp;MATCH($J311,SorP!$B$1:$B$6230,0))))</f>
        <v/>
      </c>
      <c r="U311" s="241"/>
      <c r="V311" s="275" t="e">
        <f>IF(C311="",NA(),MATCH($B311&amp;$C311,'Smelter Look-up'!$J:$J,0))</f>
        <v>#N/A</v>
      </c>
      <c r="W311" s="276"/>
      <c r="X311" s="276">
        <f t="shared" ca="1" si="46"/>
        <v>0</v>
      </c>
      <c r="Y311" s="276"/>
      <c r="Z311" s="276"/>
      <c r="AB311" s="278" t="str">
        <f t="shared" si="47"/>
        <v>TantalumGuangdong Rising Rare Metals-EO Materials Ltd.</v>
      </c>
    </row>
    <row r="312" spans="1:28" s="277" customFormat="1" ht="38.25">
      <c r="A312" s="216" t="s">
        <v>15566</v>
      </c>
      <c r="B312" s="217" t="s">
        <v>1155</v>
      </c>
      <c r="C312" s="221" t="s">
        <v>15615</v>
      </c>
      <c r="D312" s="283"/>
      <c r="E312" s="217" t="str">
        <f ca="1">IF(ISERROR($V312),"",OFFSET('Smelter Look-up'!$D$4,$V312-4,0)&amp;"")</f>
        <v/>
      </c>
      <c r="F312" s="347" t="s">
        <v>15566</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348" t="s">
        <v>15824</v>
      </c>
      <c r="R312" s="217" t="str">
        <f ca="1">IF(ISERROR($V312),"",OFFSET('Smelter Look-up'!$C$4,$V312-4,0)&amp;"")</f>
        <v/>
      </c>
      <c r="S312" s="225" t="str">
        <f t="shared" ca="1" si="45"/>
        <v>Unknown</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TantalumDuoluoshan</v>
      </c>
    </row>
    <row r="313" spans="1:28" s="277" customFormat="1" ht="89.25">
      <c r="A313" s="216" t="s">
        <v>15567</v>
      </c>
      <c r="B313" s="217" t="s">
        <v>1155</v>
      </c>
      <c r="C313" s="221" t="s">
        <v>15616</v>
      </c>
      <c r="D313" s="283"/>
      <c r="E313" s="217" t="str">
        <f ca="1">IF(ISERROR($V313),"",OFFSET('Smelter Look-up'!$D$4,$V313-4,0)&amp;"")</f>
        <v/>
      </c>
      <c r="F313" s="347" t="s">
        <v>15567</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348" t="s">
        <v>15576</v>
      </c>
      <c r="R313" s="217" t="str">
        <f ca="1">IF(ISERROR($V313),"",OFFSET('Smelter Look-up'!$C$4,$V313-4,0)&amp;"")</f>
        <v/>
      </c>
      <c r="S313" s="225" t="str">
        <f t="shared" ca="1" si="45"/>
        <v>Unknown</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TantalumKing-Tan Tantalum Industry Ltd.</v>
      </c>
    </row>
    <row r="314" spans="1:28" s="277" customFormat="1" ht="89.25">
      <c r="A314" s="216" t="s">
        <v>15568</v>
      </c>
      <c r="B314" s="217" t="s">
        <v>1155</v>
      </c>
      <c r="C314" s="221" t="s">
        <v>15617</v>
      </c>
      <c r="D314" s="283"/>
      <c r="E314" s="217" t="str">
        <f ca="1">IF(ISERROR($V314),"",OFFSET('Smelter Look-up'!$D$4,$V314-4,0)&amp;"")</f>
        <v/>
      </c>
      <c r="F314" s="347" t="s">
        <v>15568</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348" t="s">
        <v>15824</v>
      </c>
      <c r="R314" s="217" t="str">
        <f ca="1">IF(ISERROR($V314),"",OFFSET('Smelter Look-up'!$C$4,$V314-4,0)&amp;"")</f>
        <v/>
      </c>
      <c r="S314" s="225" t="str">
        <f t="shared" ca="1" si="45"/>
        <v>Unknown</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TantalumYichun Jin Yang Rare Metal Co., Ltd.</v>
      </c>
    </row>
    <row r="315" spans="1:28" s="277" customFormat="1" ht="76.5">
      <c r="A315" s="216" t="s">
        <v>15569</v>
      </c>
      <c r="B315" s="217" t="s">
        <v>1154</v>
      </c>
      <c r="C315" s="221" t="s">
        <v>2247</v>
      </c>
      <c r="D315" s="283"/>
      <c r="E315" s="217" t="str">
        <f ca="1">IF(ISERROR($V315),"",OFFSET('Smelter Look-up'!$D$4,$V315-4,0)&amp;"")</f>
        <v/>
      </c>
      <c r="F315" s="347" t="s">
        <v>15569</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348" t="s">
        <v>15824</v>
      </c>
      <c r="R315" s="217" t="str">
        <f ca="1">IF(ISERROR($V315),"",OFFSET('Smelter Look-up'!$C$4,$V315-4,0)&amp;"")</f>
        <v/>
      </c>
      <c r="S315" s="225" t="str">
        <f t="shared" ca="1" si="45"/>
        <v>Unknown</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TinCNMC (Guangxi) PGMA Co., Ltd.</v>
      </c>
    </row>
    <row r="316" spans="1:28" s="277" customFormat="1" ht="25.5">
      <c r="A316" s="216" t="s">
        <v>15551</v>
      </c>
      <c r="B316" s="217" t="s">
        <v>1154</v>
      </c>
      <c r="C316" s="221" t="s">
        <v>15598</v>
      </c>
      <c r="D316" s="283"/>
      <c r="E316" s="217" t="str">
        <f ca="1">IF(ISERROR($V316),"",OFFSET('Smelter Look-up'!$D$4,$V316-4,0)&amp;"")</f>
        <v/>
      </c>
      <c r="F316" s="347" t="s">
        <v>15551</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348" t="s">
        <v>15826</v>
      </c>
      <c r="R316" s="217" t="str">
        <f ca="1">IF(ISERROR($V316),"",OFFSET('Smelter Look-up'!$C$4,$V316-4,0)&amp;"")</f>
        <v/>
      </c>
      <c r="S316" s="225" t="str">
        <f t="shared" ca="1" si="45"/>
        <v>Unknown</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TinCV Ayi Jaya</v>
      </c>
    </row>
    <row r="317" spans="1:28" s="277" customFormat="1" ht="51">
      <c r="A317" s="216" t="s">
        <v>15548</v>
      </c>
      <c r="B317" s="217" t="s">
        <v>1154</v>
      </c>
      <c r="C317" s="221" t="s">
        <v>15595</v>
      </c>
      <c r="D317" s="283"/>
      <c r="E317" s="217" t="str">
        <f ca="1">IF(ISERROR($V317),"",OFFSET('Smelter Look-up'!$D$4,$V317-4,0)&amp;"")</f>
        <v/>
      </c>
      <c r="F317" s="347" t="s">
        <v>15548</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348" t="s">
        <v>15827</v>
      </c>
      <c r="R317" s="217" t="str">
        <f ca="1">IF(ISERROR($V317),"",OFFSET('Smelter Look-up'!$C$4,$V317-4,0)&amp;"")</f>
        <v/>
      </c>
      <c r="S317" s="225" t="str">
        <f t="shared" ca="1" si="45"/>
        <v>Unknown</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TinCV Dua Sekawan</v>
      </c>
    </row>
    <row r="318" spans="1:28" s="277" customFormat="1" ht="38.25">
      <c r="A318" s="216" t="s">
        <v>15552</v>
      </c>
      <c r="B318" s="217" t="s">
        <v>1154</v>
      </c>
      <c r="C318" s="221" t="s">
        <v>15599</v>
      </c>
      <c r="D318" s="283"/>
      <c r="E318" s="217" t="str">
        <f ca="1">IF(ISERROR($V318),"",OFFSET('Smelter Look-up'!$D$4,$V318-4,0)&amp;"")</f>
        <v/>
      </c>
      <c r="F318" s="347" t="s">
        <v>15552</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348" t="s">
        <v>15825</v>
      </c>
      <c r="R318" s="217" t="str">
        <f ca="1">IF(ISERROR($V318),"",OFFSET('Smelter Look-up'!$C$4,$V318-4,0)&amp;"")</f>
        <v/>
      </c>
      <c r="S318" s="225" t="str">
        <f t="shared" ca="1" si="45"/>
        <v>Unknown</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TinCV Gita Pesona</v>
      </c>
    </row>
    <row r="319" spans="1:28" s="277" customFormat="1" ht="51">
      <c r="A319" s="216" t="s">
        <v>15531</v>
      </c>
      <c r="B319" s="217" t="s">
        <v>1154</v>
      </c>
      <c r="C319" s="221" t="s">
        <v>15628</v>
      </c>
      <c r="D319" s="283"/>
      <c r="E319" s="217" t="str">
        <f ca="1">IF(ISERROR($V319),"",OFFSET('Smelter Look-up'!$D$4,$V319-4,0)&amp;"")</f>
        <v/>
      </c>
      <c r="F319" s="347" t="s">
        <v>15531</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348" t="s">
        <v>15828</v>
      </c>
      <c r="R319" s="217" t="str">
        <f ca="1">IF(ISERROR($V319),"",OFFSET('Smelter Look-up'!$C$4,$V319-4,0)&amp;"")</f>
        <v/>
      </c>
      <c r="S319" s="225" t="str">
        <f t="shared" ca="1" si="45"/>
        <v>Unknown</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TinCV Serumpun Sebalai</v>
      </c>
    </row>
    <row r="320" spans="1:28" s="277" customFormat="1" ht="51">
      <c r="A320" s="216" t="s">
        <v>15529</v>
      </c>
      <c r="B320" s="217" t="s">
        <v>1154</v>
      </c>
      <c r="C320" s="221" t="s">
        <v>15629</v>
      </c>
      <c r="D320" s="283"/>
      <c r="E320" s="217" t="str">
        <f ca="1">IF(ISERROR($V320),"",OFFSET('Smelter Look-up'!$D$4,$V320-4,0)&amp;"")</f>
        <v/>
      </c>
      <c r="F320" s="347" t="s">
        <v>15529</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348" t="s">
        <v>15829</v>
      </c>
      <c r="R320" s="217" t="str">
        <f ca="1">IF(ISERROR($V320),"",OFFSET('Smelter Look-up'!$C$4,$V320-4,0)&amp;"")</f>
        <v/>
      </c>
      <c r="S320" s="225" t="str">
        <f t="shared" ca="1" si="45"/>
        <v>Unknown</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TinCV Tiga Sekawan</v>
      </c>
    </row>
    <row r="321" spans="1:28" s="277" customFormat="1" ht="38.25">
      <c r="A321" s="216" t="s">
        <v>15532</v>
      </c>
      <c r="B321" s="217" t="s">
        <v>1154</v>
      </c>
      <c r="C321" s="221" t="s">
        <v>15578</v>
      </c>
      <c r="D321" s="283"/>
      <c r="E321" s="217" t="str">
        <f ca="1">IF(ISERROR($V321),"",OFFSET('Smelter Look-up'!$D$4,$V321-4,0)&amp;"")</f>
        <v/>
      </c>
      <c r="F321" s="347" t="s">
        <v>15532</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348" t="s">
        <v>15830</v>
      </c>
      <c r="R321" s="217" t="str">
        <f ca="1">IF(ISERROR($V321),"",OFFSET('Smelter Look-up'!$C$4,$V321-4,0)&amp;"")</f>
        <v/>
      </c>
      <c r="S321" s="225" t="str">
        <f t="shared" ca="1" si="45"/>
        <v>Unknown</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TinCV United Smelting</v>
      </c>
    </row>
    <row r="322" spans="1:28" s="277" customFormat="1" ht="51">
      <c r="A322" s="216" t="s">
        <v>15547</v>
      </c>
      <c r="B322" s="217" t="s">
        <v>1154</v>
      </c>
      <c r="C322" s="221" t="s">
        <v>15594</v>
      </c>
      <c r="D322" s="283"/>
      <c r="E322" s="217" t="str">
        <f ca="1">IF(ISERROR($V322),"",OFFSET('Smelter Look-up'!$D$4,$V322-4,0)&amp;"")</f>
        <v/>
      </c>
      <c r="F322" s="347" t="s">
        <v>15547</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348" t="s">
        <v>15831</v>
      </c>
      <c r="R322" s="217" t="str">
        <f ca="1">IF(ISERROR($V322),"",OFFSET('Smelter Look-up'!$C$4,$V322-4,0)&amp;"")</f>
        <v/>
      </c>
      <c r="S322" s="225" t="str">
        <f t="shared" ca="1" si="45"/>
        <v>Unknown</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TinCV Venus Inti Perkasa</v>
      </c>
    </row>
    <row r="323" spans="1:28" s="277" customFormat="1" ht="89.25">
      <c r="A323" s="216" t="s">
        <v>15553</v>
      </c>
      <c r="B323" s="217" t="s">
        <v>1154</v>
      </c>
      <c r="C323" s="221" t="s">
        <v>15600</v>
      </c>
      <c r="D323" s="283"/>
      <c r="E323" s="217" t="str">
        <f ca="1">IF(ISERROR($V323),"",OFFSET('Smelter Look-up'!$D$4,$V323-4,0)&amp;"")</f>
        <v/>
      </c>
      <c r="F323" s="347" t="s">
        <v>15553</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348" t="s">
        <v>15832</v>
      </c>
      <c r="R323" s="217" t="str">
        <f ca="1">IF(ISERROR($V323),"",OFFSET('Smelter Look-up'!$C$4,$V323-4,0)&amp;"")</f>
        <v/>
      </c>
      <c r="S323" s="225" t="str">
        <f t="shared" ca="1" si="45"/>
        <v>Unknown</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TinGejiu Fengming Metallurgy Chemical Plant</v>
      </c>
    </row>
    <row r="324" spans="1:28" s="277" customFormat="1" ht="63.75">
      <c r="A324" s="216" t="s">
        <v>15570</v>
      </c>
      <c r="B324" s="217" t="s">
        <v>1154</v>
      </c>
      <c r="C324" s="221" t="s">
        <v>15618</v>
      </c>
      <c r="D324" s="283"/>
      <c r="E324" s="217" t="str">
        <f ca="1">IF(ISERROR($V324),"",OFFSET('Smelter Look-up'!$D$4,$V324-4,0)&amp;"")</f>
        <v/>
      </c>
      <c r="F324" s="347" t="s">
        <v>15570</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348" t="s">
        <v>15576</v>
      </c>
      <c r="R324" s="217" t="str">
        <f ca="1">IF(ISERROR($V324),"",OFFSET('Smelter Look-up'!$C$4,$V324-4,0)&amp;"")</f>
        <v/>
      </c>
      <c r="S324" s="225" t="str">
        <f t="shared" ca="1" si="45"/>
        <v>Unknown</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TinGejiu Jinye Mineral Company</v>
      </c>
    </row>
    <row r="325" spans="1:28" s="277" customFormat="1" ht="63.75">
      <c r="A325" s="216" t="s">
        <v>15530</v>
      </c>
      <c r="B325" s="217" t="s">
        <v>1154</v>
      </c>
      <c r="C325" s="221" t="s">
        <v>15577</v>
      </c>
      <c r="D325" s="283"/>
      <c r="E325" s="217" t="str">
        <f ca="1">IF(ISERROR($V325),"",OFFSET('Smelter Look-up'!$D$4,$V325-4,0)&amp;"")</f>
        <v/>
      </c>
      <c r="F325" s="347" t="s">
        <v>15530</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348" t="s">
        <v>15833</v>
      </c>
      <c r="R325" s="217" t="str">
        <f ca="1">IF(ISERROR($V325),"",OFFSET('Smelter Look-up'!$C$4,$V325-4,0)&amp;"")</f>
        <v/>
      </c>
      <c r="S325" s="225" t="str">
        <f t="shared" ca="1" si="45"/>
        <v>Unknown</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TinPT Aries Kencana Sejahtera</v>
      </c>
    </row>
    <row r="326" spans="1:28" s="277" customFormat="1" ht="51">
      <c r="A326" s="216" t="s">
        <v>15533</v>
      </c>
      <c r="B326" s="217" t="s">
        <v>1154</v>
      </c>
      <c r="C326" s="221" t="s">
        <v>15579</v>
      </c>
      <c r="D326" s="283"/>
      <c r="E326" s="217" t="str">
        <f ca="1">IF(ISERROR($V326),"",OFFSET('Smelter Look-up'!$D$4,$V326-4,0)&amp;"")</f>
        <v/>
      </c>
      <c r="F326" s="347" t="s">
        <v>15533</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348" t="s">
        <v>15834</v>
      </c>
      <c r="R326" s="217" t="str">
        <f ca="1">IF(ISERROR($V326),"",OFFSET('Smelter Look-up'!$C$4,$V326-4,0)&amp;"")</f>
        <v/>
      </c>
      <c r="S326" s="225" t="str">
        <f t="shared" ca="1" si="45"/>
        <v>Unknown</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TinPT Babel Inti Perkasa</v>
      </c>
    </row>
    <row r="327" spans="1:28" s="277" customFormat="1" ht="51">
      <c r="A327" s="216" t="s">
        <v>15546</v>
      </c>
      <c r="B327" s="217" t="s">
        <v>1154</v>
      </c>
      <c r="C327" s="221" t="s">
        <v>15593</v>
      </c>
      <c r="D327" s="283"/>
      <c r="E327" s="217" t="str">
        <f ca="1">IF(ISERROR($V327),"",OFFSET('Smelter Look-up'!$D$4,$V327-4,0)&amp;"")</f>
        <v/>
      </c>
      <c r="F327" s="347" t="s">
        <v>15546</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348" t="s">
        <v>15831</v>
      </c>
      <c r="R327" s="217" t="str">
        <f ca="1">IF(ISERROR($V327),"",OFFSET('Smelter Look-up'!$C$4,$V327-4,0)&amp;"")</f>
        <v/>
      </c>
      <c r="S327" s="225" t="str">
        <f t="shared" ca="1" si="45"/>
        <v>Unknown</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TinPT Bangka Prima Tin</v>
      </c>
    </row>
    <row r="328" spans="1:28" s="277" customFormat="1" ht="51">
      <c r="A328" s="216" t="s">
        <v>15534</v>
      </c>
      <c r="B328" s="217" t="s">
        <v>1154</v>
      </c>
      <c r="C328" s="221" t="s">
        <v>15580</v>
      </c>
      <c r="D328" s="283"/>
      <c r="E328" s="217" t="str">
        <f ca="1">IF(ISERROR($V328),"",OFFSET('Smelter Look-up'!$D$4,$V328-4,0)&amp;"")</f>
        <v/>
      </c>
      <c r="F328" s="347" t="s">
        <v>15534</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348" t="s">
        <v>15835</v>
      </c>
      <c r="R328" s="217" t="str">
        <f ca="1">IF(ISERROR($V328),"",OFFSET('Smelter Look-up'!$C$4,$V328-4,0)&amp;"")</f>
        <v/>
      </c>
      <c r="S328" s="225" t="str">
        <f t="shared" ca="1" si="45"/>
        <v>Unknown</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TinPT Bangka Tin Industry</v>
      </c>
    </row>
    <row r="329" spans="1:28" s="277" customFormat="1" ht="63.75">
      <c r="A329" s="216" t="s">
        <v>15535</v>
      </c>
      <c r="B329" s="217" t="s">
        <v>1154</v>
      </c>
      <c r="C329" s="221" t="s">
        <v>15581</v>
      </c>
      <c r="D329" s="283"/>
      <c r="E329" s="217" t="str">
        <f ca="1">IF(ISERROR($V329),"",OFFSET('Smelter Look-up'!$D$4,$V329-4,0)&amp;"")</f>
        <v/>
      </c>
      <c r="F329" s="347" t="s">
        <v>15535</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348" t="s">
        <v>15836</v>
      </c>
      <c r="R329" s="217" t="str">
        <f ca="1">IF(ISERROR($V329),"",OFFSET('Smelter Look-up'!$C$4,$V329-4,0)&amp;"")</f>
        <v/>
      </c>
      <c r="S329" s="225" t="str">
        <f t="shared" ca="1" si="45"/>
        <v>Unknown</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TinPT Belitung Industri Sejahtera</v>
      </c>
    </row>
    <row r="330" spans="1:28" s="277" customFormat="1" ht="38.25">
      <c r="A330" s="216" t="s">
        <v>15536</v>
      </c>
      <c r="B330" s="217" t="s">
        <v>1154</v>
      </c>
      <c r="C330" s="221" t="s">
        <v>15582</v>
      </c>
      <c r="D330" s="283"/>
      <c r="E330" s="217" t="str">
        <f ca="1">IF(ISERROR($V330),"",OFFSET('Smelter Look-up'!$D$4,$V330-4,0)&amp;"")</f>
        <v/>
      </c>
      <c r="F330" s="347" t="s">
        <v>15536</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348" t="s">
        <v>15837</v>
      </c>
      <c r="R330" s="217" t="str">
        <f ca="1">IF(ISERROR($V330),"",OFFSET('Smelter Look-up'!$C$4,$V330-4,0)&amp;"")</f>
        <v/>
      </c>
      <c r="S330" s="225" t="str">
        <f t="shared" ca="1" si="45"/>
        <v>Unknown</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TinPT Bukit Timah</v>
      </c>
    </row>
    <row r="331" spans="1:28" s="277" customFormat="1" ht="38.25">
      <c r="A331" s="216" t="s">
        <v>15537</v>
      </c>
      <c r="B331" s="217" t="s">
        <v>1154</v>
      </c>
      <c r="C331" s="221" t="s">
        <v>15583</v>
      </c>
      <c r="D331" s="283"/>
      <c r="E331" s="217" t="str">
        <f ca="1">IF(ISERROR($V331),"",OFFSET('Smelter Look-up'!$D$4,$V331-4,0)&amp;"")</f>
        <v/>
      </c>
      <c r="F331" s="347" t="s">
        <v>15537</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348" t="s">
        <v>15838</v>
      </c>
      <c r="R331" s="217" t="str">
        <f ca="1">IF(ISERROR($V331),"",OFFSET('Smelter Look-up'!$C$4,$V331-4,0)&amp;"")</f>
        <v/>
      </c>
      <c r="S331" s="225" t="str">
        <f t="shared" ca="1" si="45"/>
        <v>Unknown</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TinPT DS Jaya Abadi</v>
      </c>
    </row>
    <row r="332" spans="1:28" s="277" customFormat="1" ht="51">
      <c r="A332" s="216" t="s">
        <v>15558</v>
      </c>
      <c r="B332" s="217" t="s">
        <v>1154</v>
      </c>
      <c r="C332" s="221" t="s">
        <v>15607</v>
      </c>
      <c r="D332" s="283"/>
      <c r="E332" s="217" t="str">
        <f ca="1">IF(ISERROR($V332),"",OFFSET('Smelter Look-up'!$D$4,$V332-4,0)&amp;"")</f>
        <v/>
      </c>
      <c r="F332" s="347" t="s">
        <v>15558</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348" t="s">
        <v>15839</v>
      </c>
      <c r="R332" s="217" t="str">
        <f ca="1">IF(ISERROR($V332),"",OFFSET('Smelter Look-up'!$C$4,$V332-4,0)&amp;"")</f>
        <v/>
      </c>
      <c r="S332" s="225" t="str">
        <f t="shared" ca="1" si="45"/>
        <v>Unknown</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TinPT Eunindo Usaha Mandiri</v>
      </c>
    </row>
    <row r="333" spans="1:28" s="277" customFormat="1" ht="51">
      <c r="A333" s="216" t="s">
        <v>15542</v>
      </c>
      <c r="B333" s="217" t="s">
        <v>1154</v>
      </c>
      <c r="C333" s="221" t="s">
        <v>15589</v>
      </c>
      <c r="D333" s="283"/>
      <c r="E333" s="217" t="str">
        <f ca="1">IF(ISERROR($V333),"",OFFSET('Smelter Look-up'!$D$4,$V333-4,0)&amp;"")</f>
        <v/>
      </c>
      <c r="F333" s="347" t="s">
        <v>15542</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348" t="s">
        <v>15840</v>
      </c>
      <c r="R333" s="217" t="str">
        <f ca="1">IF(ISERROR($V333),"",OFFSET('Smelter Look-up'!$C$4,$V333-4,0)&amp;"")</f>
        <v/>
      </c>
      <c r="S333" s="225" t="str">
        <f t="shared" ca="1" si="45"/>
        <v>Unknown</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TinPT Inti Stania Prima</v>
      </c>
    </row>
    <row r="334" spans="1:28" s="277" customFormat="1" ht="38.25">
      <c r="A334" s="216" t="s">
        <v>15554</v>
      </c>
      <c r="B334" s="217" t="s">
        <v>1154</v>
      </c>
      <c r="C334" s="221" t="s">
        <v>15601</v>
      </c>
      <c r="D334" s="283"/>
      <c r="E334" s="217" t="str">
        <f ca="1">IF(ISERROR($V334),"",OFFSET('Smelter Look-up'!$D$4,$V334-4,0)&amp;"")</f>
        <v/>
      </c>
      <c r="F334" s="347" t="s">
        <v>15554</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348" t="s">
        <v>15825</v>
      </c>
      <c r="R334" s="217" t="str">
        <f ca="1">IF(ISERROR($V334),"",OFFSET('Smelter Look-up'!$C$4,$V334-4,0)&amp;"")</f>
        <v/>
      </c>
      <c r="S334" s="225" t="str">
        <f t="shared" ca="1" si="45"/>
        <v>Unknown</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TinPT Karimun Mining</v>
      </c>
    </row>
    <row r="335" spans="1:28" s="277" customFormat="1" ht="51">
      <c r="A335" s="216" t="s">
        <v>15555</v>
      </c>
      <c r="B335" s="217" t="s">
        <v>1154</v>
      </c>
      <c r="C335" s="221" t="s">
        <v>15602</v>
      </c>
      <c r="D335" s="283"/>
      <c r="E335" s="217" t="str">
        <f ca="1">IF(ISERROR($V335),"",OFFSET('Smelter Look-up'!$D$4,$V335-4,0)&amp;"")</f>
        <v/>
      </c>
      <c r="F335" s="347" t="s">
        <v>15555</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348" t="s">
        <v>15841</v>
      </c>
      <c r="R335" s="217" t="str">
        <f ca="1">IF(ISERROR($V335),"",OFFSET('Smelter Look-up'!$C$4,$V335-4,0)&amp;"")</f>
        <v/>
      </c>
      <c r="S335" s="225" t="str">
        <f t="shared" ca="1" si="45"/>
        <v>Unknown</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TinPT Kijang Jaya Mandiri</v>
      </c>
    </row>
    <row r="336" spans="1:28" s="277" customFormat="1" ht="76.5">
      <c r="A336" s="216" t="s">
        <v>15550</v>
      </c>
      <c r="B336" s="217" t="s">
        <v>1154</v>
      </c>
      <c r="C336" s="221" t="s">
        <v>15597</v>
      </c>
      <c r="D336" s="283"/>
      <c r="E336" s="217" t="str">
        <f ca="1">IF(ISERROR($V336),"",OFFSET('Smelter Look-up'!$D$4,$V336-4,0)&amp;"")</f>
        <v/>
      </c>
      <c r="F336" s="347" t="s">
        <v>15550</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348" t="s">
        <v>15576</v>
      </c>
      <c r="R336" s="217" t="str">
        <f ca="1">IF(ISERROR($V336),"",OFFSET('Smelter Look-up'!$C$4,$V336-4,0)&amp;"")</f>
        <v/>
      </c>
      <c r="S336" s="225" t="str">
        <f t="shared" ca="1" si="45"/>
        <v>Unknown</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TinPT Lautan Harmonis Sejahtera</v>
      </c>
    </row>
    <row r="337" spans="1:28" s="277" customFormat="1" ht="51">
      <c r="A337" s="216" t="s">
        <v>15571</v>
      </c>
      <c r="B337" s="217" t="s">
        <v>1154</v>
      </c>
      <c r="C337" s="221" t="s">
        <v>15619</v>
      </c>
      <c r="D337" s="283"/>
      <c r="E337" s="217" t="str">
        <f ca="1">IF(ISERROR($V337),"",OFFSET('Smelter Look-up'!$D$4,$V337-4,0)&amp;"")</f>
        <v/>
      </c>
      <c r="F337" s="347" t="s">
        <v>15571</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348" t="s">
        <v>15576</v>
      </c>
      <c r="R337" s="217" t="str">
        <f ca="1">IF(ISERROR($V337),"",OFFSET('Smelter Look-up'!$C$4,$V337-4,0)&amp;"")</f>
        <v/>
      </c>
      <c r="S337" s="225" t="str">
        <f t="shared" ref="S337:S367" ca="1" si="48">IF(B337="","",IF(ISERROR(MATCH($E337,CL,0)),"Unknown",INDIRECT("'C'!$A$"&amp;MATCH($E337,CL,0)+1)))</f>
        <v>Unknown</v>
      </c>
      <c r="T337" s="225" t="str">
        <f ca="1">IF(B337="","",IF(ISERROR(MATCH($J337,SorP!$B$1:$B$6230,0)),"",INDIRECT("'SorP'!$A$"&amp;MATCH($J337,SorP!$B$1:$B$6230,0))))</f>
        <v/>
      </c>
      <c r="U337" s="241"/>
      <c r="V337" s="275" t="e">
        <f>IF(C337="",NA(),MATCH($B337&amp;$C337,'Smelter Look-up'!$J:$J,0))</f>
        <v>#N/A</v>
      </c>
      <c r="W337" s="276"/>
      <c r="X337" s="276">
        <f t="shared" ref="X337:X367" ca="1" si="49">IF(AND(C337="Smelter not listed",OR(LEN(D337)=0,LEN(E337)=0)),1,0)</f>
        <v>0</v>
      </c>
      <c r="Y337" s="276"/>
      <c r="Z337" s="276"/>
      <c r="AB337" s="278" t="str">
        <f t="shared" ref="AB337:AB367" si="50">B337&amp;C337</f>
        <v>TinPT O.M. Indonesia</v>
      </c>
    </row>
    <row r="338" spans="1:28" s="277" customFormat="1" ht="51">
      <c r="A338" s="216" t="s">
        <v>15538</v>
      </c>
      <c r="B338" s="217" t="s">
        <v>1154</v>
      </c>
      <c r="C338" s="221" t="s">
        <v>15584</v>
      </c>
      <c r="D338" s="283"/>
      <c r="E338" s="217" t="str">
        <f ca="1">IF(ISERROR($V338),"",OFFSET('Smelter Look-up'!$D$4,$V338-4,0)&amp;"")</f>
        <v/>
      </c>
      <c r="F338" s="347" t="s">
        <v>15538</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348" t="s">
        <v>15828</v>
      </c>
      <c r="R338" s="217" t="str">
        <f ca="1">IF(ISERROR($V338),"",OFFSET('Smelter Look-up'!$C$4,$V338-4,0)&amp;"")</f>
        <v/>
      </c>
      <c r="S338" s="225" t="str">
        <f t="shared" ca="1" si="48"/>
        <v>Unknown</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TinPT Panca Mega Persada</v>
      </c>
    </row>
    <row r="339" spans="1:28" s="277" customFormat="1" ht="51">
      <c r="A339" s="216" t="s">
        <v>15527</v>
      </c>
      <c r="B339" s="217" t="s">
        <v>1154</v>
      </c>
      <c r="C339" s="221" t="s">
        <v>15585</v>
      </c>
      <c r="D339" s="283"/>
      <c r="E339" s="217" t="str">
        <f ca="1">IF(ISERROR($V339),"",OFFSET('Smelter Look-up'!$D$4,$V339-4,0)&amp;"")</f>
        <v/>
      </c>
      <c r="F339" s="347" t="s">
        <v>15527</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348" t="s">
        <v>15842</v>
      </c>
      <c r="R339" s="217" t="str">
        <f ca="1">IF(ISERROR($V339),"",OFFSET('Smelter Look-up'!$C$4,$V339-4,0)&amp;"")</f>
        <v/>
      </c>
      <c r="S339" s="225" t="str">
        <f t="shared" ca="1" si="48"/>
        <v>Unknown</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TinPT Prima Timah Utama</v>
      </c>
    </row>
    <row r="340" spans="1:28" s="277" customFormat="1" ht="63.75">
      <c r="A340" s="216" t="s">
        <v>15539</v>
      </c>
      <c r="B340" s="217" t="s">
        <v>1154</v>
      </c>
      <c r="C340" s="221" t="s">
        <v>15586</v>
      </c>
      <c r="D340" s="283"/>
      <c r="E340" s="217" t="str">
        <f ca="1">IF(ISERROR($V340),"",OFFSET('Smelter Look-up'!$D$4,$V340-4,0)&amp;"")</f>
        <v/>
      </c>
      <c r="F340" s="347" t="s">
        <v>15539</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348" t="s">
        <v>15835</v>
      </c>
      <c r="R340" s="217" t="str">
        <f ca="1">IF(ISERROR($V340),"",OFFSET('Smelter Look-up'!$C$4,$V340-4,0)&amp;"")</f>
        <v/>
      </c>
      <c r="S340" s="225" t="str">
        <f t="shared" ca="1" si="48"/>
        <v>Unknown</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TinPT Sariwiguna Binasentosa</v>
      </c>
    </row>
    <row r="341" spans="1:28" s="277" customFormat="1" ht="51">
      <c r="A341" s="216" t="s">
        <v>15540</v>
      </c>
      <c r="B341" s="217" t="s">
        <v>1154</v>
      </c>
      <c r="C341" s="221" t="s">
        <v>15587</v>
      </c>
      <c r="D341" s="283"/>
      <c r="E341" s="217" t="str">
        <f ca="1">IF(ISERROR($V341),"",OFFSET('Smelter Look-up'!$D$4,$V341-4,0)&amp;"")</f>
        <v/>
      </c>
      <c r="F341" s="347" t="s">
        <v>15540</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348" t="s">
        <v>15843</v>
      </c>
      <c r="R341" s="217" t="str">
        <f ca="1">IF(ISERROR($V341),"",OFFSET('Smelter Look-up'!$C$4,$V341-4,0)&amp;"")</f>
        <v/>
      </c>
      <c r="S341" s="225" t="str">
        <f t="shared" ca="1" si="48"/>
        <v>Unknown</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TinPT Stanindo Inti Perkasa</v>
      </c>
    </row>
    <row r="342" spans="1:28" s="277" customFormat="1" ht="51">
      <c r="A342" s="216" t="s">
        <v>15543</v>
      </c>
      <c r="B342" s="217" t="s">
        <v>1154</v>
      </c>
      <c r="C342" s="221" t="s">
        <v>15590</v>
      </c>
      <c r="D342" s="283"/>
      <c r="E342" s="217" t="str">
        <f ca="1">IF(ISERROR($V342),"",OFFSET('Smelter Look-up'!$D$4,$V342-4,0)&amp;"")</f>
        <v/>
      </c>
      <c r="F342" s="347" t="s">
        <v>15543</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348" t="s">
        <v>15831</v>
      </c>
      <c r="R342" s="217" t="str">
        <f ca="1">IF(ISERROR($V342),"",OFFSET('Smelter Look-up'!$C$4,$V342-4,0)&amp;"")</f>
        <v/>
      </c>
      <c r="S342" s="225" t="str">
        <f t="shared" ca="1" si="48"/>
        <v>Unknown</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TinPT Sukses Inti Makmur</v>
      </c>
    </row>
    <row r="343" spans="1:28" s="277" customFormat="1" ht="51">
      <c r="A343" s="216" t="s">
        <v>15556</v>
      </c>
      <c r="B343" s="217" t="s">
        <v>1154</v>
      </c>
      <c r="C343" s="221" t="s">
        <v>15603</v>
      </c>
      <c r="D343" s="283"/>
      <c r="E343" s="217" t="str">
        <f ca="1">IF(ISERROR($V343),"",OFFSET('Smelter Look-up'!$D$4,$V343-4,0)&amp;"")</f>
        <v/>
      </c>
      <c r="F343" s="347" t="s">
        <v>15556</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348" t="s">
        <v>15825</v>
      </c>
      <c r="R343" s="217" t="str">
        <f ca="1">IF(ISERROR($V343),"",OFFSET('Smelter Look-up'!$C$4,$V343-4,0)&amp;"")</f>
        <v/>
      </c>
      <c r="S343" s="225" t="str">
        <f t="shared" ca="1" si="48"/>
        <v>Unknown</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TinPT Sumber Jaya Indah</v>
      </c>
    </row>
    <row r="344" spans="1:28" s="277" customFormat="1" ht="51">
      <c r="A344" s="216" t="s">
        <v>15541</v>
      </c>
      <c r="B344" s="217" t="s">
        <v>1154</v>
      </c>
      <c r="C344" s="221" t="s">
        <v>15588</v>
      </c>
      <c r="D344" s="283"/>
      <c r="E344" s="217" t="str">
        <f ca="1">IF(ISERROR($V344),"",OFFSET('Smelter Look-up'!$D$4,$V344-4,0)&amp;"")</f>
        <v/>
      </c>
      <c r="F344" s="347" t="s">
        <v>15541</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348" t="s">
        <v>15844</v>
      </c>
      <c r="R344" s="217" t="str">
        <f ca="1">IF(ISERROR($V344),"",OFFSET('Smelter Look-up'!$C$4,$V344-4,0)&amp;"")</f>
        <v/>
      </c>
      <c r="S344" s="225" t="str">
        <f t="shared" ca="1" si="48"/>
        <v>Unknown</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TinPT Tinindo Inter Nusa</v>
      </c>
    </row>
    <row r="345" spans="1:28" s="277" customFormat="1" ht="38.25">
      <c r="A345" s="216" t="s">
        <v>15549</v>
      </c>
      <c r="B345" s="217" t="s">
        <v>1154</v>
      </c>
      <c r="C345" s="221" t="s">
        <v>15596</v>
      </c>
      <c r="D345" s="283"/>
      <c r="E345" s="217" t="str">
        <f ca="1">IF(ISERROR($V345),"",OFFSET('Smelter Look-up'!$D$4,$V345-4,0)&amp;"")</f>
        <v/>
      </c>
      <c r="F345" s="347" t="s">
        <v>15549</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348" t="s">
        <v>15825</v>
      </c>
      <c r="R345" s="217" t="str">
        <f ca="1">IF(ISERROR($V345),"",OFFSET('Smelter Look-up'!$C$4,$V345-4,0)&amp;"")</f>
        <v/>
      </c>
      <c r="S345" s="225" t="str">
        <f t="shared" ca="1" si="48"/>
        <v>Unknown</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TinPT Tommy Utama</v>
      </c>
    </row>
    <row r="346" spans="1:28" s="277" customFormat="1" ht="76.5">
      <c r="A346" s="216" t="s">
        <v>15572</v>
      </c>
      <c r="B346" s="217" t="s">
        <v>1156</v>
      </c>
      <c r="C346" s="221" t="s">
        <v>15620</v>
      </c>
      <c r="D346" s="283"/>
      <c r="E346" s="217" t="str">
        <f ca="1">IF(ISERROR($V346),"",OFFSET('Smelter Look-up'!$D$4,$V346-4,0)&amp;"")</f>
        <v/>
      </c>
      <c r="F346" s="347" t="s">
        <v>15572</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348" t="s">
        <v>15576</v>
      </c>
      <c r="R346" s="217" t="str">
        <f ca="1">IF(ISERROR($V346),"",OFFSET('Smelter Look-up'!$C$4,$V346-4,0)&amp;"")</f>
        <v/>
      </c>
      <c r="S346" s="225" t="str">
        <f t="shared" ca="1" si="48"/>
        <v>Unknown</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TungstenGanzhou Yatai Tungsten Co., Ltd.</v>
      </c>
    </row>
    <row r="347" spans="1:28" s="277" customFormat="1" ht="127.5">
      <c r="A347" s="216" t="s">
        <v>15573</v>
      </c>
      <c r="B347" s="217" t="s">
        <v>1156</v>
      </c>
      <c r="C347" s="221" t="s">
        <v>15621</v>
      </c>
      <c r="D347" s="283"/>
      <c r="E347" s="217" t="str">
        <f ca="1">IF(ISERROR($V347),"",OFFSET('Smelter Look-up'!$D$4,$V347-4,0)&amp;"")</f>
        <v/>
      </c>
      <c r="F347" s="347" t="s">
        <v>15573</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348" t="s">
        <v>15576</v>
      </c>
      <c r="R347" s="217" t="str">
        <f ca="1">IF(ISERROR($V347),"",OFFSET('Smelter Look-up'!$C$4,$V347-4,0)&amp;"")</f>
        <v/>
      </c>
      <c r="S347" s="225" t="str">
        <f t="shared" ca="1" si="48"/>
        <v>Unknown</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TungstenJiangxi Xiushui Xianggan Nonferrous Metals Co., Ltd.</v>
      </c>
    </row>
    <row r="348" spans="1:28" s="277" customFormat="1" ht="140.25">
      <c r="A348" s="216" t="s">
        <v>2394</v>
      </c>
      <c r="B348" s="217" t="s">
        <v>1156</v>
      </c>
      <c r="C348" s="221" t="s">
        <v>2393</v>
      </c>
      <c r="D348" s="283"/>
      <c r="E348" s="217" t="str">
        <f ca="1">IF(ISERROR($V348),"",OFFSET('Smelter Look-up'!$D$4,$V348-4,0)&amp;"")</f>
        <v>CHINA</v>
      </c>
      <c r="F348" s="217" t="str">
        <f ca="1">IF(ISERROR($V348),"",OFFSET('Smelter Look-up'!$E$4,$V348-4,0))</f>
        <v>CID002815</v>
      </c>
      <c r="G348" s="217" t="str">
        <f ca="1">IF(C348=$X$4,"Enter smelter details",IF(ISERROR($V348),"",OFFSET('Smelter Look-up'!$F$4,$V348-4,0)))</f>
        <v>RMI</v>
      </c>
      <c r="H348" s="218">
        <f ca="1">IF(ISERROR($V348),"",OFFSET('Smelter Look-up'!$G$4,$V348-4,0))</f>
        <v>0</v>
      </c>
      <c r="I348" s="219" t="str">
        <f ca="1">IF(ISERROR($V348),"",OFFSET('Smelter Look-up'!$H$4,$V348-4,0))</f>
        <v>Hengyang</v>
      </c>
      <c r="J348" s="219" t="str">
        <f ca="1">IF(ISERROR($V348),"",OFFSET('Smelter Look-up'!$I$4,$V348-4,0))</f>
        <v>Hunan Sheng</v>
      </c>
      <c r="K348" s="273"/>
      <c r="L348" s="273"/>
      <c r="M348" s="273"/>
      <c r="N348" s="273"/>
      <c r="O348" s="273"/>
      <c r="P348" s="220"/>
      <c r="Q348" s="348" t="s">
        <v>15845</v>
      </c>
      <c r="R348" s="217" t="str">
        <f ca="1">IF(ISERROR($V348),"",OFFSET('Smelter Look-up'!$C$4,$V348-4,0)&amp;"")</f>
        <v>South-East Nonferrous Metal Company Limited of Hengyang City</v>
      </c>
      <c r="S348" s="225" t="str">
        <f t="shared" ca="1" si="48"/>
        <v>CN</v>
      </c>
      <c r="T348" s="225" t="str">
        <f ca="1">IF(B348="","",IF(ISERROR(MATCH($J348,SorP!$B$1:$B$6230,0)),"",INDIRECT("'SorP'!$A$"&amp;MATCH($J348,SorP!$B$1:$B$6230,0))))</f>
        <v>CN-HN</v>
      </c>
      <c r="U348" s="241"/>
      <c r="V348" s="275">
        <f>IF(C348="",NA(),MATCH($B348&amp;$C348,'Smelter Look-up'!$J:$J,0))</f>
        <v>575</v>
      </c>
      <c r="W348" s="276"/>
      <c r="X348" s="276">
        <f t="shared" ca="1" si="49"/>
        <v>0</v>
      </c>
      <c r="Y348" s="276"/>
      <c r="Z348" s="276"/>
      <c r="AB348" s="278" t="str">
        <f t="shared" si="50"/>
        <v>TungstenSouth-East Nonferrous Metal Company Limited of Hengyang City</v>
      </c>
    </row>
    <row r="349" spans="1:28" s="277" customFormat="1" ht="127.5">
      <c r="A349" s="216" t="s">
        <v>15574</v>
      </c>
      <c r="B349" s="217" t="s">
        <v>1156</v>
      </c>
      <c r="C349" s="221" t="s">
        <v>15622</v>
      </c>
      <c r="D349" s="283"/>
      <c r="E349" s="217" t="str">
        <f ca="1">IF(ISERROR($V349),"",OFFSET('Smelter Look-up'!$D$4,$V349-4,0)&amp;"")</f>
        <v/>
      </c>
      <c r="F349" s="347" t="s">
        <v>15574</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348" t="s">
        <v>15824</v>
      </c>
      <c r="R349" s="217" t="str">
        <f ca="1">IF(ISERROR($V349),"",OFFSET('Smelter Look-up'!$C$4,$V349-4,0)&amp;"")</f>
        <v/>
      </c>
      <c r="S349" s="225" t="str">
        <f t="shared" ca="1" si="48"/>
        <v>Unknown</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TungstenVietnam Youngsun Tungsten Industry Co., Ltd.</v>
      </c>
    </row>
    <row r="350" spans="1:28" s="277" customFormat="1" ht="51">
      <c r="A350" s="216" t="s">
        <v>14412</v>
      </c>
      <c r="B350" s="217" t="s">
        <v>1154</v>
      </c>
      <c r="C350" s="221" t="s">
        <v>13271</v>
      </c>
      <c r="D350" s="283"/>
      <c r="E350" s="217" t="str">
        <f ca="1">IF(ISERROR($V350),"",OFFSET('Smelter Look-up'!$D$4,$V350-4,0)&amp;"")</f>
        <v>INDONESIA</v>
      </c>
      <c r="F350" s="217" t="str">
        <f ca="1">IF(ISERROR($V350),"",OFFSET('Smelter Look-up'!$E$4,$V350-4,0))</f>
        <v>CID003205</v>
      </c>
      <c r="G350" s="217" t="str">
        <f ca="1">IF(C350=$X$4,"Enter smelter details",IF(ISERROR($V350),"",OFFSET('Smelter Look-up'!$F$4,$V350-4,0)))</f>
        <v>RMI</v>
      </c>
      <c r="H350" s="218">
        <f ca="1">IF(ISERROR($V350),"",OFFSET('Smelter Look-up'!$G$4,$V350-4,0))</f>
        <v>0</v>
      </c>
      <c r="I350" s="219" t="str">
        <f ca="1">IF(ISERROR($V350),"",OFFSET('Smelter Look-up'!$H$4,$V350-4,0))</f>
        <v/>
      </c>
      <c r="J350" s="219" t="str">
        <f ca="1">IF(ISERROR($V350),"",OFFSET('Smelter Look-up'!$I$4,$V350-4,0))</f>
        <v>Kepulauan Bangka Belitung</v>
      </c>
      <c r="K350" s="273"/>
      <c r="L350" s="273"/>
      <c r="M350" s="273"/>
      <c r="N350" s="273"/>
      <c r="O350" s="273"/>
      <c r="P350" s="220"/>
      <c r="Q350" s="348" t="s">
        <v>15846</v>
      </c>
      <c r="R350" s="217" t="str">
        <f ca="1">IF(ISERROR($V350),"",OFFSET('Smelter Look-up'!$C$4,$V350-4,0)&amp;"")</f>
        <v>PT Bangka Serumpun</v>
      </c>
      <c r="S350" s="225" t="str">
        <f t="shared" ca="1" si="48"/>
        <v>ID</v>
      </c>
      <c r="T350" s="225" t="str">
        <f ca="1">IF(B350="","",IF(ISERROR(MATCH($J350,SorP!$B$1:$B$6230,0)),"",INDIRECT("'SorP'!$A$"&amp;MATCH($J350,SorP!$B$1:$B$6230,0))))</f>
        <v>ID-BB</v>
      </c>
      <c r="U350" s="241"/>
      <c r="V350" s="275">
        <f>IF(C350="",NA(),MATCH($B350&amp;$C350,'Smelter Look-up'!$J:$J,0))</f>
        <v>440</v>
      </c>
      <c r="W350" s="276"/>
      <c r="X350" s="276">
        <f t="shared" ca="1" si="49"/>
        <v>0</v>
      </c>
      <c r="Y350" s="276"/>
      <c r="Z350" s="276"/>
      <c r="AB350" s="278" t="str">
        <f t="shared" si="50"/>
        <v>TinPT Bangka Serumpun</v>
      </c>
    </row>
    <row r="351" spans="1:28" s="277" customFormat="1" ht="63.75">
      <c r="A351" s="216" t="s">
        <v>15525</v>
      </c>
      <c r="B351" s="217" t="s">
        <v>1154</v>
      </c>
      <c r="C351" s="221" t="s">
        <v>15605</v>
      </c>
      <c r="D351" s="283"/>
      <c r="E351" s="217" t="str">
        <f ca="1">IF(ISERROR($V351),"",OFFSET('Smelter Look-up'!$D$4,$V351-4,0)&amp;"")</f>
        <v/>
      </c>
      <c r="F351" s="347" t="s">
        <v>15525</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348" t="s">
        <v>15847</v>
      </c>
      <c r="R351" s="217" t="str">
        <f ca="1">IF(ISERROR($V351),"",OFFSET('Smelter Look-up'!$C$4,$V351-4,0)&amp;"")</f>
        <v/>
      </c>
      <c r="S351" s="225" t="str">
        <f t="shared" ca="1" si="48"/>
        <v>Unknown</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TinPT Babel Surya Alam Lestari</v>
      </c>
    </row>
    <row r="352" spans="1:28" s="277" customFormat="1" ht="51">
      <c r="A352" s="216" t="s">
        <v>15528</v>
      </c>
      <c r="B352" s="217" t="s">
        <v>1154</v>
      </c>
      <c r="C352" s="221" t="s">
        <v>15623</v>
      </c>
      <c r="D352" s="283"/>
      <c r="E352" s="217" t="str">
        <f ca="1">IF(ISERROR($V352),"",OFFSET('Smelter Look-up'!$D$4,$V352-4,0)&amp;"")</f>
        <v/>
      </c>
      <c r="F352" s="347" t="s">
        <v>15528</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348" t="s">
        <v>15848</v>
      </c>
      <c r="R352" s="217" t="str">
        <f ca="1">IF(ISERROR($V352),"",OFFSET('Smelter Look-up'!$C$4,$V352-4,0)&amp;"")</f>
        <v/>
      </c>
      <c r="S352" s="225" t="str">
        <f t="shared" ca="1" si="48"/>
        <v>Unknown</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TinPT Rajawali Rimba Perkasa</v>
      </c>
    </row>
    <row r="353" spans="1:28" s="277" customFormat="1" ht="38.25">
      <c r="A353" s="216" t="s">
        <v>14239</v>
      </c>
      <c r="B353" s="217" t="s">
        <v>1154</v>
      </c>
      <c r="C353" s="447" t="s">
        <v>14223</v>
      </c>
      <c r="D353" s="283"/>
      <c r="E353" s="447" t="s">
        <v>13442</v>
      </c>
      <c r="F353" s="217" t="str">
        <f ca="1">IF(ISERROR($V353),"",OFFSET('Smelter Look-up'!$E$4,$V353-4,0))</f>
        <v>CID003387</v>
      </c>
      <c r="G353" s="217" t="str">
        <f ca="1">IF(C353=$X$4,"Enter smelter details",IF(ISERROR($V353),"",OFFSET('Smelter Look-up'!$F$4,$V353-4,0)))</f>
        <v>RMI</v>
      </c>
      <c r="H353" s="218">
        <f ca="1">IF(ISERROR($V353),"",OFFSET('Smelter Look-up'!$G$4,$V353-4,0))</f>
        <v>0</v>
      </c>
      <c r="I353" s="219" t="str">
        <f ca="1">IF(ISERROR($V353),"",OFFSET('Smelter Look-up'!$H$4,$V353-4,0))</f>
        <v>Kigali</v>
      </c>
      <c r="J353" s="219" t="str">
        <f ca="1">IF(ISERROR($V353),"",OFFSET('Smelter Look-up'!$I$4,$V353-4,0))</f>
        <v>Ville de Kigali</v>
      </c>
      <c r="K353" s="273"/>
      <c r="L353" s="273"/>
      <c r="M353" s="273"/>
      <c r="N353" s="273"/>
      <c r="O353" s="273"/>
      <c r="P353" s="220"/>
      <c r="Q353" s="348" t="s">
        <v>15849</v>
      </c>
      <c r="R353" s="217" t="str">
        <f ca="1">IF(ISERROR($V353),"",OFFSET('Smelter Look-up'!$C$4,$V353-4,0)&amp;"")</f>
        <v>Luna Smelter, Ltd.</v>
      </c>
      <c r="S353" s="225" t="str">
        <f t="shared" ca="1" si="48"/>
        <v>RW</v>
      </c>
      <c r="T353" s="225" t="str">
        <f ca="1">IF(B353="","",IF(ISERROR(MATCH($J353,SorP!$B$1:$B$6230,0)),"",INDIRECT("'SorP'!$A$"&amp;MATCH($J353,SorP!$B$1:$B$6230,0))))</f>
        <v>RW-01</v>
      </c>
      <c r="U353" s="241"/>
      <c r="V353" s="275">
        <f>IF(C353="",NA(),MATCH($B353&amp;$C353,'Smelter Look-up'!$J:$J,0))</f>
        <v>411</v>
      </c>
      <c r="W353" s="276"/>
      <c r="X353" s="276">
        <f t="shared" si="49"/>
        <v>0</v>
      </c>
      <c r="Y353" s="276"/>
      <c r="Z353" s="276"/>
      <c r="AB353" s="278" t="str">
        <f t="shared" si="50"/>
        <v>TinLuna Smelter, Ltd.</v>
      </c>
    </row>
    <row r="354" spans="1:28" s="277" customFormat="1" ht="51">
      <c r="A354" s="216" t="s">
        <v>14236</v>
      </c>
      <c r="B354" s="217" t="s">
        <v>1153</v>
      </c>
      <c r="C354" s="221" t="s">
        <v>14217</v>
      </c>
      <c r="D354" s="283"/>
      <c r="E354" s="217" t="str">
        <f ca="1">IF(ISERROR($V354),"",OFFSET('Smelter Look-up'!$D$4,$V354-4,0)&amp;"")</f>
        <v>INDIA</v>
      </c>
      <c r="F354" s="217" t="str">
        <f ca="1">IF(ISERROR($V354),"",OFFSET('Smelter Look-up'!$E$4,$V354-4,0))</f>
        <v>CID002893</v>
      </c>
      <c r="G354" s="217" t="str">
        <f ca="1">IF(C354=$X$4,"Enter smelter details",IF(ISERROR($V354),"",OFFSET('Smelter Look-up'!$F$4,$V354-4,0)))</f>
        <v>RMI</v>
      </c>
      <c r="H354" s="218">
        <f ca="1">IF(ISERROR($V354),"",OFFSET('Smelter Look-up'!$G$4,$V354-4,0))</f>
        <v>0</v>
      </c>
      <c r="I354" s="219" t="str">
        <f ca="1">IF(ISERROR($V354),"",OFFSET('Smelter Look-up'!$H$4,$V354-4,0))</f>
        <v>New Delhi</v>
      </c>
      <c r="J354" s="219" t="str">
        <f ca="1">IF(ISERROR($V354),"",OFFSET('Smelter Look-up'!$I$4,$V354-4,0))</f>
        <v>Delhi</v>
      </c>
      <c r="K354" s="273"/>
      <c r="L354" s="273"/>
      <c r="M354" s="273"/>
      <c r="N354" s="273"/>
      <c r="O354" s="273"/>
      <c r="P354" s="220"/>
      <c r="Q354" s="348" t="s">
        <v>15850</v>
      </c>
      <c r="R354" s="217" t="str">
        <f ca="1">IF(ISERROR($V354),"",OFFSET('Smelter Look-up'!$C$4,$V354-4,0)&amp;"")</f>
        <v>JALAN &amp; Company</v>
      </c>
      <c r="S354" s="225" t="str">
        <f t="shared" ca="1" si="48"/>
        <v>IN</v>
      </c>
      <c r="T354" s="225" t="str">
        <f ca="1">IF(B354="","",IF(ISERROR(MATCH($J354,SorP!$B$1:$B$6230,0)),"",INDIRECT("'SorP'!$A$"&amp;MATCH($J354,SorP!$B$1:$B$6230,0))))</f>
        <v>IN-DL</v>
      </c>
      <c r="U354" s="241"/>
      <c r="V354" s="275">
        <f>IF(C354="",NA(),MATCH($B354&amp;$C354,'Smelter Look-up'!$J:$J,0))</f>
        <v>110</v>
      </c>
      <c r="W354" s="276"/>
      <c r="X354" s="276">
        <f t="shared" ca="1" si="49"/>
        <v>0</v>
      </c>
      <c r="Y354" s="276"/>
      <c r="Z354" s="276"/>
      <c r="AB354" s="278" t="str">
        <f t="shared" si="50"/>
        <v>GoldJALAN &amp; Company</v>
      </c>
    </row>
    <row r="355" spans="1:28" s="277" customFormat="1" ht="102">
      <c r="A355" s="216" t="s">
        <v>15625</v>
      </c>
      <c r="B355" s="217" t="s">
        <v>1153</v>
      </c>
      <c r="C355" s="221" t="s">
        <v>15630</v>
      </c>
      <c r="D355" s="283"/>
      <c r="E355" s="217" t="str">
        <f ca="1">IF(ISERROR($V355),"",OFFSET('Smelter Look-up'!$D$4,$V355-4,0)&amp;"")</f>
        <v/>
      </c>
      <c r="F355" s="347" t="s">
        <v>15625</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348" t="s">
        <v>15850</v>
      </c>
      <c r="R355" s="217" t="str">
        <f ca="1">IF(ISERROR($V355),"",OFFSET('Smelter Look-up'!$C$4,$V355-4,0)&amp;"")</f>
        <v/>
      </c>
      <c r="S355" s="225" t="str">
        <f t="shared" ca="1" si="48"/>
        <v>Unknown</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GoldShenzhen Zhonghenglong Real Industry Co., Ltd.</v>
      </c>
    </row>
    <row r="356" spans="1:28" s="277" customFormat="1" ht="63.75">
      <c r="A356" s="216" t="s">
        <v>15626</v>
      </c>
      <c r="B356" s="217" t="s">
        <v>1154</v>
      </c>
      <c r="C356" s="221" t="s">
        <v>15631</v>
      </c>
      <c r="D356" s="283"/>
      <c r="E356" s="217" t="str">
        <f ca="1">IF(ISERROR($V356),"",OFFSET('Smelter Look-up'!$D$4,$V356-4,0)&amp;"")</f>
        <v/>
      </c>
      <c r="F356" s="347" t="s">
        <v>15626</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348" t="s">
        <v>15850</v>
      </c>
      <c r="R356" s="217" t="str">
        <f ca="1">IF(ISERROR($V356),"",OFFSET('Smelter Look-up'!$C$4,$V356-4,0)&amp;"")</f>
        <v/>
      </c>
      <c r="S356" s="225" t="str">
        <f t="shared" ca="1" si="48"/>
        <v>Unknown</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TinNovosibirsk Processing Plant Ltd.</v>
      </c>
    </row>
    <row r="357" spans="1:28" s="277" customFormat="1" ht="140.25">
      <c r="A357" s="216" t="s">
        <v>14241</v>
      </c>
      <c r="B357" s="217" t="s">
        <v>1156</v>
      </c>
      <c r="C357" s="221" t="s">
        <v>14225</v>
      </c>
      <c r="D357" s="283"/>
      <c r="E357" s="217" t="str">
        <f ca="1">IF(ISERROR($V357),"",OFFSET('Smelter Look-up'!$D$4,$V357-4,0)&amp;"")</f>
        <v>BRAZIL</v>
      </c>
      <c r="F357" s="217" t="str">
        <f ca="1">IF(ISERROR($V357),"",OFFSET('Smelter Look-up'!$E$4,$V357-4,0))</f>
        <v>CID003427</v>
      </c>
      <c r="G357" s="217" t="str">
        <f ca="1">IF(C357=$X$4,"Enter smelter details",IF(ISERROR($V357),"",OFFSET('Smelter Look-up'!$F$4,$V357-4,0)))</f>
        <v>RMI</v>
      </c>
      <c r="H357" s="218">
        <f ca="1">IF(ISERROR($V357),"",OFFSET('Smelter Look-up'!$G$4,$V357-4,0))</f>
        <v>0</v>
      </c>
      <c r="I357" s="219" t="str">
        <f ca="1">IF(ISERROR($V357),"",OFFSET('Smelter Look-up'!$H$4,$V357-4,0))</f>
        <v>Sao Paulo</v>
      </c>
      <c r="J357" s="219" t="str">
        <f ca="1">IF(ISERROR($V357),"",OFFSET('Smelter Look-up'!$I$4,$V357-4,0))</f>
        <v>São Paulo</v>
      </c>
      <c r="K357" s="273"/>
      <c r="L357" s="273"/>
      <c r="M357" s="273"/>
      <c r="N357" s="273"/>
      <c r="O357" s="273"/>
      <c r="P357" s="220"/>
      <c r="Q357" s="348" t="s">
        <v>15851</v>
      </c>
      <c r="R357" s="217" t="str">
        <f ca="1">IF(ISERROR($V357),"",OFFSET('Smelter Look-up'!$C$4,$V357-4,0)&amp;"")</f>
        <v>Albasteel Industria e Comercio de Ligas Para Fundicao Ltd.</v>
      </c>
      <c r="S357" s="225" t="str">
        <f t="shared" ca="1" si="48"/>
        <v>BR</v>
      </c>
      <c r="T357" s="225" t="str">
        <f ca="1">IF(B357="","",IF(ISERROR(MATCH($J357,SorP!$B$1:$B$6230,0)),"",INDIRECT("'SorP'!$A$"&amp;MATCH($J357,SorP!$B$1:$B$6230,0))))</f>
        <v>BR-SP</v>
      </c>
      <c r="U357" s="241"/>
      <c r="V357" s="275">
        <f>IF(C357="",NA(),MATCH($B357&amp;$C357,'Smelter Look-up'!$J:$J,0))</f>
        <v>489</v>
      </c>
      <c r="W357" s="276"/>
      <c r="X357" s="276">
        <f t="shared" ca="1" si="49"/>
        <v>0</v>
      </c>
      <c r="Y357" s="276"/>
      <c r="Z357" s="276"/>
      <c r="AB357" s="278" t="str">
        <f t="shared" si="50"/>
        <v>TungstenAlbasteel Industria e Comercio de Ligas Para Fundicao Ltd.</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ref="S368" ca="1" si="51">IF(B368="","",IF(ISERROR(MATCH($E368,CL,0)),"Unknown",INDIRECT("'C'!$A$"&amp;MATCH($E368,CL,0)+1)))</f>
        <v/>
      </c>
      <c r="T368" s="225" t="str">
        <f ca="1">IF(B368="","",IF(ISERROR(MATCH($J368,SorP!$B$1:$B$6230,0)),"",INDIRECT("'SorP'!$A$"&amp;MATCH($J368,SorP!$B$1:$B$6230,0))))</f>
        <v/>
      </c>
      <c r="U368" s="241"/>
      <c r="V368" s="275" t="e">
        <f>IF(C368="",NA(),MATCH($B368&amp;$C368,'Smelter Look-up'!$J:$J,0))</f>
        <v>#N/A</v>
      </c>
      <c r="W368" s="276"/>
      <c r="X368" s="276">
        <f t="shared" ref="X368" ca="1" si="52">IF(AND(C368="Smelter not listed",OR(LEN(D368)=0,LEN(E368)=0)),1,0)</f>
        <v>0</v>
      </c>
      <c r="Y368" s="276"/>
      <c r="Z368" s="276"/>
      <c r="AB368" s="278" t="str">
        <f t="shared" ref="AB368" si="53">B368&amp;C368</f>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ref="S369:S400" ca="1" si="54">IF(B369="","",IF(ISERROR(MATCH($E369,CL,0)),"Unknown",INDIRECT("'C'!$A$"&amp;MATCH($E369,CL,0)+1)))</f>
        <v/>
      </c>
      <c r="T369" s="225" t="str">
        <f ca="1">IF(B369="","",IF(ISERROR(MATCH($J369,SorP!$B$1:$B$6230,0)),"",INDIRECT("'SorP'!$A$"&amp;MATCH($J369,SorP!$B$1:$B$6230,0))))</f>
        <v/>
      </c>
      <c r="U369" s="241"/>
      <c r="V369" s="275" t="e">
        <f>IF(C369="",NA(),MATCH($B369&amp;$C369,'Smelter Look-up'!$J:$J,0))</f>
        <v>#N/A</v>
      </c>
      <c r="W369" s="276"/>
      <c r="X369" s="276">
        <f t="shared" ref="X369:X400" ca="1" si="55">IF(AND(C369="Smelter not listed",OR(LEN(D369)=0,LEN(E369)=0)),1,0)</f>
        <v>0</v>
      </c>
      <c r="Y369" s="276"/>
      <c r="Z369" s="276"/>
      <c r="AB369" s="278" t="str">
        <f t="shared" ref="AB369:AB400" si="56">B369&amp;C369</f>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4"/>
        <v/>
      </c>
      <c r="T370" s="225" t="str">
        <f ca="1">IF(B370="","",IF(ISERROR(MATCH($J370,SorP!$B$1:$B$6230,0)),"",INDIRECT("'SorP'!$A$"&amp;MATCH($J370,SorP!$B$1:$B$6230,0))))</f>
        <v/>
      </c>
      <c r="U370" s="241"/>
      <c r="V370" s="275" t="e">
        <f>IF(C370="",NA(),MATCH($B370&amp;$C370,'Smelter Look-up'!$J:$J,0))</f>
        <v>#N/A</v>
      </c>
      <c r="W370" s="276"/>
      <c r="X370" s="276">
        <f t="shared" ca="1" si="55"/>
        <v>0</v>
      </c>
      <c r="Y370" s="276"/>
      <c r="Z370" s="276"/>
      <c r="AB370" s="278" t="str">
        <f t="shared" si="56"/>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4"/>
        <v/>
      </c>
      <c r="T371" s="225" t="str">
        <f ca="1">IF(B371="","",IF(ISERROR(MATCH($J371,SorP!$B$1:$B$6230,0)),"",INDIRECT("'SorP'!$A$"&amp;MATCH($J371,SorP!$B$1:$B$6230,0))))</f>
        <v/>
      </c>
      <c r="U371" s="241"/>
      <c r="V371" s="275" t="e">
        <f>IF(C371="",NA(),MATCH($B371&amp;$C371,'Smelter Look-up'!$J:$J,0))</f>
        <v>#N/A</v>
      </c>
      <c r="W371" s="276"/>
      <c r="X371" s="276">
        <f t="shared" ca="1" si="55"/>
        <v>0</v>
      </c>
      <c r="Y371" s="276"/>
      <c r="Z371" s="276"/>
      <c r="AB371" s="278" t="str">
        <f t="shared" si="56"/>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4"/>
        <v/>
      </c>
      <c r="T372" s="225" t="str">
        <f ca="1">IF(B372="","",IF(ISERROR(MATCH($J372,SorP!$B$1:$B$6230,0)),"",INDIRECT("'SorP'!$A$"&amp;MATCH($J372,SorP!$B$1:$B$6230,0))))</f>
        <v/>
      </c>
      <c r="U372" s="241"/>
      <c r="V372" s="275" t="e">
        <f>IF(C372="",NA(),MATCH($B372&amp;$C372,'Smelter Look-up'!$J:$J,0))</f>
        <v>#N/A</v>
      </c>
      <c r="W372" s="276"/>
      <c r="X372" s="276">
        <f t="shared" ca="1" si="55"/>
        <v>0</v>
      </c>
      <c r="Y372" s="276"/>
      <c r="Z372" s="276"/>
      <c r="AB372" s="278" t="str">
        <f t="shared" si="56"/>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4"/>
        <v/>
      </c>
      <c r="T373" s="225" t="str">
        <f ca="1">IF(B373="","",IF(ISERROR(MATCH($J373,SorP!$B$1:$B$6230,0)),"",INDIRECT("'SorP'!$A$"&amp;MATCH($J373,SorP!$B$1:$B$6230,0))))</f>
        <v/>
      </c>
      <c r="U373" s="241"/>
      <c r="V373" s="275" t="e">
        <f>IF(C373="",NA(),MATCH($B373&amp;$C373,'Smelter Look-up'!$J:$J,0))</f>
        <v>#N/A</v>
      </c>
      <c r="W373" s="276"/>
      <c r="X373" s="276">
        <f t="shared" ca="1" si="55"/>
        <v>0</v>
      </c>
      <c r="Y373" s="276"/>
      <c r="Z373" s="276"/>
      <c r="AB373" s="278" t="str">
        <f t="shared" si="56"/>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4"/>
        <v/>
      </c>
      <c r="T374" s="225" t="str">
        <f ca="1">IF(B374="","",IF(ISERROR(MATCH($J374,SorP!$B$1:$B$6230,0)),"",INDIRECT("'SorP'!$A$"&amp;MATCH($J374,SorP!$B$1:$B$6230,0))))</f>
        <v/>
      </c>
      <c r="U374" s="241"/>
      <c r="V374" s="275" t="e">
        <f>IF(C374="",NA(),MATCH($B374&amp;$C374,'Smelter Look-up'!$J:$J,0))</f>
        <v>#N/A</v>
      </c>
      <c r="W374" s="276"/>
      <c r="X374" s="276">
        <f t="shared" ca="1" si="55"/>
        <v>0</v>
      </c>
      <c r="Y374" s="276"/>
      <c r="Z374" s="276"/>
      <c r="AB374" s="278" t="str">
        <f t="shared" si="56"/>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4"/>
        <v/>
      </c>
      <c r="T375" s="225" t="str">
        <f ca="1">IF(B375="","",IF(ISERROR(MATCH($J375,SorP!$B$1:$B$6230,0)),"",INDIRECT("'SorP'!$A$"&amp;MATCH($J375,SorP!$B$1:$B$6230,0))))</f>
        <v/>
      </c>
      <c r="U375" s="241"/>
      <c r="V375" s="275" t="e">
        <f>IF(C375="",NA(),MATCH($B375&amp;$C375,'Smelter Look-up'!$J:$J,0))</f>
        <v>#N/A</v>
      </c>
      <c r="W375" s="276"/>
      <c r="X375" s="276">
        <f t="shared" ca="1" si="55"/>
        <v>0</v>
      </c>
      <c r="Y375" s="276"/>
      <c r="Z375" s="276"/>
      <c r="AB375" s="278" t="str">
        <f t="shared" si="5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ref="S401:S431" ca="1" si="57">IF(B401="","",IF(ISERROR(MATCH($E401,CL,0)),"Unknown",INDIRECT("'C'!$A$"&amp;MATCH($E401,CL,0)+1)))</f>
        <v/>
      </c>
      <c r="T401" s="225" t="str">
        <f ca="1">IF(B401="","",IF(ISERROR(MATCH($J401,SorP!$B$1:$B$6230,0)),"",INDIRECT("'SorP'!$A$"&amp;MATCH($J401,SorP!$B$1:$B$6230,0))))</f>
        <v/>
      </c>
      <c r="U401" s="241"/>
      <c r="V401" s="275" t="e">
        <f>IF(C401="",NA(),MATCH($B401&amp;$C401,'Smelter Look-up'!$J:$J,0))</f>
        <v>#N/A</v>
      </c>
      <c r="W401" s="276"/>
      <c r="X401" s="276">
        <f t="shared" ref="X401:X431" ca="1" si="58">IF(AND(C401="Smelter not listed",OR(LEN(D401)=0,LEN(E401)=0)),1,0)</f>
        <v>0</v>
      </c>
      <c r="Y401" s="276"/>
      <c r="Z401" s="276"/>
      <c r="AB401" s="278" t="str">
        <f t="shared" ref="AB401:AB431" si="59">B401&amp;C401</f>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ref="S432" ca="1" si="60">IF(B432="","",IF(ISERROR(MATCH($E432,CL,0)),"Unknown",INDIRECT("'C'!$A$"&amp;MATCH($E432,CL,0)+1)))</f>
        <v/>
      </c>
      <c r="T432" s="225" t="str">
        <f ca="1">IF(B432="","",IF(ISERROR(MATCH($J432,SorP!$B$1:$B$6230,0)),"",INDIRECT("'SorP'!$A$"&amp;MATCH($J432,SorP!$B$1:$B$6230,0))))</f>
        <v/>
      </c>
      <c r="U432" s="241"/>
      <c r="V432" s="275" t="e">
        <f>IF(C432="",NA(),MATCH($B432&amp;$C432,'Smelter Look-up'!$J:$J,0))</f>
        <v>#N/A</v>
      </c>
      <c r="W432" s="276"/>
      <c r="X432" s="276">
        <f t="shared" ref="X432" ca="1" si="61">IF(AND(C432="Smelter not listed",OR(LEN(D432)=0,LEN(E432)=0)),1,0)</f>
        <v>0</v>
      </c>
      <c r="Y432" s="276"/>
      <c r="Z432" s="276"/>
      <c r="AB432" s="278" t="str">
        <f t="shared" ref="AB432" si="62">B432&amp;C432</f>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ref="S433:S464" ca="1" si="63">IF(B433="","",IF(ISERROR(MATCH($E433,CL,0)),"Unknown",INDIRECT("'C'!$A$"&amp;MATCH($E433,CL,0)+1)))</f>
        <v/>
      </c>
      <c r="T433" s="225" t="str">
        <f ca="1">IF(B433="","",IF(ISERROR(MATCH($J433,SorP!$B$1:$B$6230,0)),"",INDIRECT("'SorP'!$A$"&amp;MATCH($J433,SorP!$B$1:$B$6230,0))))</f>
        <v/>
      </c>
      <c r="U433" s="241"/>
      <c r="V433" s="275" t="e">
        <f>IF(C433="",NA(),MATCH($B433&amp;$C433,'Smelter Look-up'!$J:$J,0))</f>
        <v>#N/A</v>
      </c>
      <c r="W433" s="276"/>
      <c r="X433" s="276">
        <f t="shared" ref="X433:X464" ca="1" si="64">IF(AND(C433="Smelter not listed",OR(LEN(D433)=0,LEN(E433)=0)),1,0)</f>
        <v>0</v>
      </c>
      <c r="Y433" s="276"/>
      <c r="Z433" s="276"/>
      <c r="AB433" s="278" t="str">
        <f t="shared" ref="AB433:AB464" si="65">B433&amp;C433</f>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3"/>
        <v/>
      </c>
      <c r="T434" s="225" t="str">
        <f ca="1">IF(B434="","",IF(ISERROR(MATCH($J434,SorP!$B$1:$B$6230,0)),"",INDIRECT("'SorP'!$A$"&amp;MATCH($J434,SorP!$B$1:$B$6230,0))))</f>
        <v/>
      </c>
      <c r="U434" s="241"/>
      <c r="V434" s="275" t="e">
        <f>IF(C434="",NA(),MATCH($B434&amp;$C434,'Smelter Look-up'!$J:$J,0))</f>
        <v>#N/A</v>
      </c>
      <c r="W434" s="276"/>
      <c r="X434" s="276">
        <f t="shared" ca="1" si="64"/>
        <v>0</v>
      </c>
      <c r="Y434" s="276"/>
      <c r="Z434" s="276"/>
      <c r="AB434" s="278" t="str">
        <f t="shared" si="6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3"/>
        <v/>
      </c>
      <c r="T435" s="225" t="str">
        <f ca="1">IF(B435="","",IF(ISERROR(MATCH($J435,SorP!$B$1:$B$6230,0)),"",INDIRECT("'SorP'!$A$"&amp;MATCH($J435,SorP!$B$1:$B$6230,0))))</f>
        <v/>
      </c>
      <c r="U435" s="241"/>
      <c r="V435" s="275" t="e">
        <f>IF(C435="",NA(),MATCH($B435&amp;$C435,'Smelter Look-up'!$J:$J,0))</f>
        <v>#N/A</v>
      </c>
      <c r="W435" s="276"/>
      <c r="X435" s="276">
        <f t="shared" ca="1" si="64"/>
        <v>0</v>
      </c>
      <c r="Y435" s="276"/>
      <c r="Z435" s="276"/>
      <c r="AB435" s="278" t="str">
        <f t="shared" si="6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3"/>
        <v/>
      </c>
      <c r="T436" s="225" t="str">
        <f ca="1">IF(B436="","",IF(ISERROR(MATCH($J436,SorP!$B$1:$B$6230,0)),"",INDIRECT("'SorP'!$A$"&amp;MATCH($J436,SorP!$B$1:$B$6230,0))))</f>
        <v/>
      </c>
      <c r="U436" s="241"/>
      <c r="V436" s="275" t="e">
        <f>IF(C436="",NA(),MATCH($B436&amp;$C436,'Smelter Look-up'!$J:$J,0))</f>
        <v>#N/A</v>
      </c>
      <c r="W436" s="276"/>
      <c r="X436" s="276">
        <f t="shared" ca="1" si="64"/>
        <v>0</v>
      </c>
      <c r="Y436" s="276"/>
      <c r="Z436" s="276"/>
      <c r="AB436" s="278" t="str">
        <f t="shared" si="6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3"/>
        <v/>
      </c>
      <c r="T437" s="225" t="str">
        <f ca="1">IF(B437="","",IF(ISERROR(MATCH($J437,SorP!$B$1:$B$6230,0)),"",INDIRECT("'SorP'!$A$"&amp;MATCH($J437,SorP!$B$1:$B$6230,0))))</f>
        <v/>
      </c>
      <c r="U437" s="241"/>
      <c r="V437" s="275" t="e">
        <f>IF(C437="",NA(),MATCH($B437&amp;$C437,'Smelter Look-up'!$J:$J,0))</f>
        <v>#N/A</v>
      </c>
      <c r="W437" s="276"/>
      <c r="X437" s="276">
        <f t="shared" ca="1" si="64"/>
        <v>0</v>
      </c>
      <c r="Y437" s="276"/>
      <c r="Z437" s="276"/>
      <c r="AB437" s="278" t="str">
        <f t="shared" si="6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3"/>
        <v/>
      </c>
      <c r="T438" s="225" t="str">
        <f ca="1">IF(B438="","",IF(ISERROR(MATCH($J438,SorP!$B$1:$B$6230,0)),"",INDIRECT("'SorP'!$A$"&amp;MATCH($J438,SorP!$B$1:$B$6230,0))))</f>
        <v/>
      </c>
      <c r="U438" s="241"/>
      <c r="V438" s="275" t="e">
        <f>IF(C438="",NA(),MATCH($B438&amp;$C438,'Smelter Look-up'!$J:$J,0))</f>
        <v>#N/A</v>
      </c>
      <c r="W438" s="276"/>
      <c r="X438" s="276">
        <f t="shared" ca="1" si="64"/>
        <v>0</v>
      </c>
      <c r="Y438" s="276"/>
      <c r="Z438" s="276"/>
      <c r="AB438" s="278" t="str">
        <f t="shared" si="6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ref="S465:S495" ca="1" si="66">IF(B465="","",IF(ISERROR(MATCH($E465,CL,0)),"Unknown",INDIRECT("'C'!$A$"&amp;MATCH($E465,CL,0)+1)))</f>
        <v/>
      </c>
      <c r="T465" s="225" t="str">
        <f ca="1">IF(B465="","",IF(ISERROR(MATCH($J465,SorP!$B$1:$B$6230,0)),"",INDIRECT("'SorP'!$A$"&amp;MATCH($J465,SorP!$B$1:$B$6230,0))))</f>
        <v/>
      </c>
      <c r="U465" s="241"/>
      <c r="V465" s="275" t="e">
        <f>IF(C465="",NA(),MATCH($B465&amp;$C465,'Smelter Look-up'!$J:$J,0))</f>
        <v>#N/A</v>
      </c>
      <c r="W465" s="276"/>
      <c r="X465" s="276">
        <f t="shared" ref="X465:X495" ca="1" si="67">IF(AND(C465="Smelter not listed",OR(LEN(D465)=0,LEN(E465)=0)),1,0)</f>
        <v>0</v>
      </c>
      <c r="Y465" s="276"/>
      <c r="Z465" s="276"/>
      <c r="AB465" s="278" t="str">
        <f t="shared" ref="AB465:AB495" si="68">B465&amp;C465</f>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ref="S496" ca="1" si="69">IF(B496="","",IF(ISERROR(MATCH($E496,CL,0)),"Unknown",INDIRECT("'C'!$A$"&amp;MATCH($E496,CL,0)+1)))</f>
        <v/>
      </c>
      <c r="T496" s="225" t="str">
        <f ca="1">IF(B496="","",IF(ISERROR(MATCH($J496,SorP!$B$1:$B$6230,0)),"",INDIRECT("'SorP'!$A$"&amp;MATCH($J496,SorP!$B$1:$B$6230,0))))</f>
        <v/>
      </c>
      <c r="U496" s="241"/>
      <c r="V496" s="275" t="e">
        <f>IF(C496="",NA(),MATCH($B496&amp;$C496,'Smelter Look-up'!$J:$J,0))</f>
        <v>#N/A</v>
      </c>
      <c r="W496" s="276"/>
      <c r="X496" s="276">
        <f t="shared" ref="X496" ca="1" si="70">IF(AND(C496="Smelter not listed",OR(LEN(D496)=0,LEN(E496)=0)),1,0)</f>
        <v>0</v>
      </c>
      <c r="Y496" s="276"/>
      <c r="Z496" s="276"/>
      <c r="AB496" s="278" t="str">
        <f t="shared" ref="AB496" si="71">B496&amp;C496</f>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ref="S497:S528" ca="1" si="72">IF(B497="","",IF(ISERROR(MATCH($E497,CL,0)),"Unknown",INDIRECT("'C'!$A$"&amp;MATCH($E497,CL,0)+1)))</f>
        <v/>
      </c>
      <c r="T497" s="225" t="str">
        <f ca="1">IF(B497="","",IF(ISERROR(MATCH($J497,SorP!$B$1:$B$6230,0)),"",INDIRECT("'SorP'!$A$"&amp;MATCH($J497,SorP!$B$1:$B$6230,0))))</f>
        <v/>
      </c>
      <c r="U497" s="241"/>
      <c r="V497" s="275" t="e">
        <f>IF(C497="",NA(),MATCH($B497&amp;$C497,'Smelter Look-up'!$J:$J,0))</f>
        <v>#N/A</v>
      </c>
      <c r="W497" s="276"/>
      <c r="X497" s="276">
        <f t="shared" ref="X497:X528" ca="1" si="73">IF(AND(C497="Smelter not listed",OR(LEN(D497)=0,LEN(E497)=0)),1,0)</f>
        <v>0</v>
      </c>
      <c r="Y497" s="276"/>
      <c r="Z497" s="276"/>
      <c r="AB497" s="278" t="str">
        <f t="shared" ref="AB497:AB528" si="74">B497&amp;C497</f>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2"/>
        <v/>
      </c>
      <c r="T498" s="225" t="str">
        <f ca="1">IF(B498="","",IF(ISERROR(MATCH($J498,SorP!$B$1:$B$6230,0)),"",INDIRECT("'SorP'!$A$"&amp;MATCH($J498,SorP!$B$1:$B$6230,0))))</f>
        <v/>
      </c>
      <c r="U498" s="241"/>
      <c r="V498" s="275" t="e">
        <f>IF(C498="",NA(),MATCH($B498&amp;$C498,'Smelter Look-up'!$J:$J,0))</f>
        <v>#N/A</v>
      </c>
      <c r="W498" s="276"/>
      <c r="X498" s="276">
        <f t="shared" ca="1" si="73"/>
        <v>0</v>
      </c>
      <c r="Y498" s="276"/>
      <c r="Z498" s="276"/>
      <c r="AB498" s="278" t="str">
        <f t="shared" si="74"/>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2"/>
        <v/>
      </c>
      <c r="T499" s="225" t="str">
        <f ca="1">IF(B499="","",IF(ISERROR(MATCH($J499,SorP!$B$1:$B$6230,0)),"",INDIRECT("'SorP'!$A$"&amp;MATCH($J499,SorP!$B$1:$B$6230,0))))</f>
        <v/>
      </c>
      <c r="U499" s="241"/>
      <c r="V499" s="275" t="e">
        <f>IF(C499="",NA(),MATCH($B499&amp;$C499,'Smelter Look-up'!$J:$J,0))</f>
        <v>#N/A</v>
      </c>
      <c r="W499" s="276"/>
      <c r="X499" s="276">
        <f t="shared" ca="1" si="73"/>
        <v>0</v>
      </c>
      <c r="Y499" s="276"/>
      <c r="Z499" s="276"/>
      <c r="AB499" s="278" t="str">
        <f t="shared" si="74"/>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2"/>
        <v/>
      </c>
      <c r="T500" s="225" t="str">
        <f ca="1">IF(B500="","",IF(ISERROR(MATCH($J500,SorP!$B$1:$B$6230,0)),"",INDIRECT("'SorP'!$A$"&amp;MATCH($J500,SorP!$B$1:$B$6230,0))))</f>
        <v/>
      </c>
      <c r="U500" s="241"/>
      <c r="V500" s="275" t="e">
        <f>IF(C500="",NA(),MATCH($B500&amp;$C500,'Smelter Look-up'!$J:$J,0))</f>
        <v>#N/A</v>
      </c>
      <c r="W500" s="276"/>
      <c r="X500" s="276">
        <f t="shared" ca="1" si="73"/>
        <v>0</v>
      </c>
      <c r="Y500" s="276"/>
      <c r="Z500" s="276"/>
      <c r="AB500" s="278" t="str">
        <f t="shared" si="74"/>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2"/>
        <v/>
      </c>
      <c r="T501" s="225" t="str">
        <f ca="1">IF(B501="","",IF(ISERROR(MATCH($J501,SorP!$B$1:$B$6230,0)),"",INDIRECT("'SorP'!$A$"&amp;MATCH($J501,SorP!$B$1:$B$6230,0))))</f>
        <v/>
      </c>
      <c r="U501" s="241"/>
      <c r="V501" s="275" t="e">
        <f>IF(C501="",NA(),MATCH($B501&amp;$C501,'Smelter Look-up'!$J:$J,0))</f>
        <v>#N/A</v>
      </c>
      <c r="W501" s="276"/>
      <c r="X501" s="276">
        <f t="shared" ca="1" si="73"/>
        <v>0</v>
      </c>
      <c r="Y501" s="276"/>
      <c r="Z501" s="276"/>
      <c r="AB501" s="278" t="str">
        <f t="shared" si="74"/>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2"/>
        <v/>
      </c>
      <c r="T502" s="225" t="str">
        <f ca="1">IF(B502="","",IF(ISERROR(MATCH($J502,SorP!$B$1:$B$6230,0)),"",INDIRECT("'SorP'!$A$"&amp;MATCH($J502,SorP!$B$1:$B$6230,0))))</f>
        <v/>
      </c>
      <c r="U502" s="241"/>
      <c r="V502" s="275" t="e">
        <f>IF(C502="",NA(),MATCH($B502&amp;$C502,'Smelter Look-up'!$J:$J,0))</f>
        <v>#N/A</v>
      </c>
      <c r="W502" s="276"/>
      <c r="X502" s="276">
        <f t="shared" ca="1" si="73"/>
        <v>0</v>
      </c>
      <c r="Y502" s="276"/>
      <c r="Z502" s="276"/>
      <c r="AB502" s="278" t="str">
        <f t="shared" si="74"/>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2"/>
        <v/>
      </c>
      <c r="T503" s="225" t="str">
        <f ca="1">IF(B503="","",IF(ISERROR(MATCH($J503,SorP!$B$1:$B$6230,0)),"",INDIRECT("'SorP'!$A$"&amp;MATCH($J503,SorP!$B$1:$B$6230,0))))</f>
        <v/>
      </c>
      <c r="U503" s="241"/>
      <c r="V503" s="275" t="e">
        <f>IF(C503="",NA(),MATCH($B503&amp;$C503,'Smelter Look-up'!$J:$J,0))</f>
        <v>#N/A</v>
      </c>
      <c r="W503" s="276"/>
      <c r="X503" s="276">
        <f t="shared" ca="1" si="73"/>
        <v>0</v>
      </c>
      <c r="Y503" s="276"/>
      <c r="Z503" s="276"/>
      <c r="AB503" s="278" t="str">
        <f t="shared" si="74"/>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2"/>
        <v/>
      </c>
      <c r="T504" s="225" t="str">
        <f ca="1">IF(B504="","",IF(ISERROR(MATCH($J504,SorP!$B$1:$B$6230,0)),"",INDIRECT("'SorP'!$A$"&amp;MATCH($J504,SorP!$B$1:$B$6230,0))))</f>
        <v/>
      </c>
      <c r="U504" s="241"/>
      <c r="V504" s="275" t="e">
        <f>IF(C504="",NA(),MATCH($B504&amp;$C504,'Smelter Look-up'!$J:$J,0))</f>
        <v>#N/A</v>
      </c>
      <c r="W504" s="276"/>
      <c r="X504" s="276">
        <f t="shared" ca="1" si="73"/>
        <v>0</v>
      </c>
      <c r="Y504" s="276"/>
      <c r="Z504" s="276"/>
      <c r="AB504" s="278" t="str">
        <f t="shared" si="74"/>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2"/>
        <v/>
      </c>
      <c r="T505" s="225" t="str">
        <f ca="1">IF(B505="","",IF(ISERROR(MATCH($J505,SorP!$B$1:$B$6230,0)),"",INDIRECT("'SorP'!$A$"&amp;MATCH($J505,SorP!$B$1:$B$6230,0))))</f>
        <v/>
      </c>
      <c r="U505" s="241"/>
      <c r="V505" s="275" t="e">
        <f>IF(C505="",NA(),MATCH($B505&amp;$C505,'Smelter Look-up'!$J:$J,0))</f>
        <v>#N/A</v>
      </c>
      <c r="W505" s="276"/>
      <c r="X505" s="276">
        <f t="shared" ca="1" si="73"/>
        <v>0</v>
      </c>
      <c r="Y505" s="276"/>
      <c r="Z505" s="276"/>
      <c r="AB505" s="278" t="str">
        <f t="shared" si="74"/>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ref="S529:S559" ca="1" si="75">IF(B529="","",IF(ISERROR(MATCH($E529,CL,0)),"Unknown",INDIRECT("'C'!$A$"&amp;MATCH($E529,CL,0)+1)))</f>
        <v/>
      </c>
      <c r="T529" s="225" t="str">
        <f ca="1">IF(B529="","",IF(ISERROR(MATCH($J529,SorP!$B$1:$B$6230,0)),"",INDIRECT("'SorP'!$A$"&amp;MATCH($J529,SorP!$B$1:$B$6230,0))))</f>
        <v/>
      </c>
      <c r="U529" s="241"/>
      <c r="V529" s="275" t="e">
        <f>IF(C529="",NA(),MATCH($B529&amp;$C529,'Smelter Look-up'!$J:$J,0))</f>
        <v>#N/A</v>
      </c>
      <c r="W529" s="276"/>
      <c r="X529" s="276">
        <f t="shared" ref="X529:X559" ca="1" si="76">IF(AND(C529="Smelter not listed",OR(LEN(D529)=0,LEN(E529)=0)),1,0)</f>
        <v>0</v>
      </c>
      <c r="Y529" s="276"/>
      <c r="Z529" s="276"/>
      <c r="AB529" s="278" t="str">
        <f t="shared" ref="AB529:AB559" si="77">B529&amp;C529</f>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ref="S560" ca="1" si="78">IF(B560="","",IF(ISERROR(MATCH($E560,CL,0)),"Unknown",INDIRECT("'C'!$A$"&amp;MATCH($E560,CL,0)+1)))</f>
        <v/>
      </c>
      <c r="T560" s="225" t="str">
        <f ca="1">IF(B560="","",IF(ISERROR(MATCH($J560,SorP!$B$1:$B$6230,0)),"",INDIRECT("'SorP'!$A$"&amp;MATCH($J560,SorP!$B$1:$B$6230,0))))</f>
        <v/>
      </c>
      <c r="U560" s="241"/>
      <c r="V560" s="275" t="e">
        <f>IF(C560="",NA(),MATCH($B560&amp;$C560,'Smelter Look-up'!$J:$J,0))</f>
        <v>#N/A</v>
      </c>
      <c r="W560" s="276"/>
      <c r="X560" s="276">
        <f t="shared" ref="X560" ca="1" si="79">IF(AND(C560="Smelter not listed",OR(LEN(D560)=0,LEN(E560)=0)),1,0)</f>
        <v>0</v>
      </c>
      <c r="Y560" s="276"/>
      <c r="Z560" s="276"/>
      <c r="AB560" s="278" t="str">
        <f t="shared" ref="AB560" si="80">B560&amp;C560</f>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ref="S561:S592" ca="1" si="81">IF(B561="","",IF(ISERROR(MATCH($E561,CL,0)),"Unknown",INDIRECT("'C'!$A$"&amp;MATCH($E561,CL,0)+1)))</f>
        <v/>
      </c>
      <c r="T561" s="225" t="str">
        <f ca="1">IF(B561="","",IF(ISERROR(MATCH($J561,SorP!$B$1:$B$6230,0)),"",INDIRECT("'SorP'!$A$"&amp;MATCH($J561,SorP!$B$1:$B$6230,0))))</f>
        <v/>
      </c>
      <c r="U561" s="241"/>
      <c r="V561" s="275" t="e">
        <f>IF(C561="",NA(),MATCH($B561&amp;$C561,'Smelter Look-up'!$J:$J,0))</f>
        <v>#N/A</v>
      </c>
      <c r="W561" s="276"/>
      <c r="X561" s="276">
        <f t="shared" ref="X561:X592" ca="1" si="82">IF(AND(C561="Smelter not listed",OR(LEN(D561)=0,LEN(E561)=0)),1,0)</f>
        <v>0</v>
      </c>
      <c r="Y561" s="276"/>
      <c r="Z561" s="276"/>
      <c r="AB561" s="278" t="str">
        <f t="shared" ref="AB561:AB592" si="83">B561&amp;C561</f>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1"/>
        <v/>
      </c>
      <c r="T562" s="225" t="str">
        <f ca="1">IF(B562="","",IF(ISERROR(MATCH($J562,SorP!$B$1:$B$6230,0)),"",INDIRECT("'SorP'!$A$"&amp;MATCH($J562,SorP!$B$1:$B$6230,0))))</f>
        <v/>
      </c>
      <c r="U562" s="241"/>
      <c r="V562" s="275" t="e">
        <f>IF(C562="",NA(),MATCH($B562&amp;$C562,'Smelter Look-up'!$J:$J,0))</f>
        <v>#N/A</v>
      </c>
      <c r="W562" s="276"/>
      <c r="X562" s="276">
        <f t="shared" ca="1" si="82"/>
        <v>0</v>
      </c>
      <c r="Y562" s="276"/>
      <c r="Z562" s="276"/>
      <c r="AB562" s="278" t="str">
        <f t="shared" si="8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1"/>
        <v/>
      </c>
      <c r="T563" s="225" t="str">
        <f ca="1">IF(B563="","",IF(ISERROR(MATCH($J563,SorP!$B$1:$B$6230,0)),"",INDIRECT("'SorP'!$A$"&amp;MATCH($J563,SorP!$B$1:$B$6230,0))))</f>
        <v/>
      </c>
      <c r="U563" s="241"/>
      <c r="V563" s="275" t="e">
        <f>IF(C563="",NA(),MATCH($B563&amp;$C563,'Smelter Look-up'!$J:$J,0))</f>
        <v>#N/A</v>
      </c>
      <c r="W563" s="276"/>
      <c r="X563" s="276">
        <f t="shared" ca="1" si="82"/>
        <v>0</v>
      </c>
      <c r="Y563" s="276"/>
      <c r="Z563" s="276"/>
      <c r="AB563" s="278" t="str">
        <f t="shared" si="8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1"/>
        <v/>
      </c>
      <c r="T564" s="225" t="str">
        <f ca="1">IF(B564="","",IF(ISERROR(MATCH($J564,SorP!$B$1:$B$6230,0)),"",INDIRECT("'SorP'!$A$"&amp;MATCH($J564,SorP!$B$1:$B$6230,0))))</f>
        <v/>
      </c>
      <c r="U564" s="241"/>
      <c r="V564" s="275" t="e">
        <f>IF(C564="",NA(),MATCH($B564&amp;$C564,'Smelter Look-up'!$J:$J,0))</f>
        <v>#N/A</v>
      </c>
      <c r="W564" s="276"/>
      <c r="X564" s="276">
        <f t="shared" ca="1" si="82"/>
        <v>0</v>
      </c>
      <c r="Y564" s="276"/>
      <c r="Z564" s="276"/>
      <c r="AB564" s="278" t="str">
        <f t="shared" si="8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1"/>
        <v/>
      </c>
      <c r="T565" s="225" t="str">
        <f ca="1">IF(B565="","",IF(ISERROR(MATCH($J565,SorP!$B$1:$B$6230,0)),"",INDIRECT("'SorP'!$A$"&amp;MATCH($J565,SorP!$B$1:$B$6230,0))))</f>
        <v/>
      </c>
      <c r="U565" s="241"/>
      <c r="V565" s="275" t="e">
        <f>IF(C565="",NA(),MATCH($B565&amp;$C565,'Smelter Look-up'!$J:$J,0))</f>
        <v>#N/A</v>
      </c>
      <c r="W565" s="276"/>
      <c r="X565" s="276">
        <f t="shared" ca="1" si="82"/>
        <v>0</v>
      </c>
      <c r="Y565" s="276"/>
      <c r="Z565" s="276"/>
      <c r="AB565" s="278" t="str">
        <f t="shared" si="8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1"/>
        <v/>
      </c>
      <c r="T566" s="225" t="str">
        <f ca="1">IF(B566="","",IF(ISERROR(MATCH($J566,SorP!$B$1:$B$6230,0)),"",INDIRECT("'SorP'!$A$"&amp;MATCH($J566,SorP!$B$1:$B$6230,0))))</f>
        <v/>
      </c>
      <c r="U566" s="241"/>
      <c r="V566" s="275" t="e">
        <f>IF(C566="",NA(),MATCH($B566&amp;$C566,'Smelter Look-up'!$J:$J,0))</f>
        <v>#N/A</v>
      </c>
      <c r="W566" s="276"/>
      <c r="X566" s="276">
        <f t="shared" ca="1" si="82"/>
        <v>0</v>
      </c>
      <c r="Y566" s="276"/>
      <c r="Z566" s="276"/>
      <c r="AB566" s="278" t="str">
        <f t="shared" si="8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1"/>
        <v/>
      </c>
      <c r="T567" s="225" t="str">
        <f ca="1">IF(B567="","",IF(ISERROR(MATCH($J567,SorP!$B$1:$B$6230,0)),"",INDIRECT("'SorP'!$A$"&amp;MATCH($J567,SorP!$B$1:$B$6230,0))))</f>
        <v/>
      </c>
      <c r="U567" s="241"/>
      <c r="V567" s="275" t="e">
        <f>IF(C567="",NA(),MATCH($B567&amp;$C567,'Smelter Look-up'!$J:$J,0))</f>
        <v>#N/A</v>
      </c>
      <c r="W567" s="276"/>
      <c r="X567" s="276">
        <f t="shared" ca="1" si="82"/>
        <v>0</v>
      </c>
      <c r="Y567" s="276"/>
      <c r="Z567" s="276"/>
      <c r="AB567" s="278" t="str">
        <f t="shared" si="8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1"/>
        <v/>
      </c>
      <c r="T568" s="225" t="str">
        <f ca="1">IF(B568="","",IF(ISERROR(MATCH($J568,SorP!$B$1:$B$6230,0)),"",INDIRECT("'SorP'!$A$"&amp;MATCH($J568,SorP!$B$1:$B$6230,0))))</f>
        <v/>
      </c>
      <c r="U568" s="241"/>
      <c r="V568" s="275" t="e">
        <f>IF(C568="",NA(),MATCH($B568&amp;$C568,'Smelter Look-up'!$J:$J,0))</f>
        <v>#N/A</v>
      </c>
      <c r="W568" s="276"/>
      <c r="X568" s="276">
        <f t="shared" ca="1" si="82"/>
        <v>0</v>
      </c>
      <c r="Y568" s="276"/>
      <c r="Z568" s="276"/>
      <c r="AB568" s="278" t="str">
        <f t="shared" si="8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1"/>
        <v/>
      </c>
      <c r="T569" s="225" t="str">
        <f ca="1">IF(B569="","",IF(ISERROR(MATCH($J569,SorP!$B$1:$B$6230,0)),"",INDIRECT("'SorP'!$A$"&amp;MATCH($J569,SorP!$B$1:$B$6230,0))))</f>
        <v/>
      </c>
      <c r="U569" s="241"/>
      <c r="V569" s="275" t="e">
        <f>IF(C569="",NA(),MATCH($B569&amp;$C569,'Smelter Look-up'!$J:$J,0))</f>
        <v>#N/A</v>
      </c>
      <c r="W569" s="276"/>
      <c r="X569" s="276">
        <f t="shared" ca="1" si="82"/>
        <v>0</v>
      </c>
      <c r="Y569" s="276"/>
      <c r="Z569" s="276"/>
      <c r="AB569" s="278" t="str">
        <f t="shared" si="8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1"/>
        <v/>
      </c>
      <c r="T570" s="225" t="str">
        <f ca="1">IF(B570="","",IF(ISERROR(MATCH($J570,SorP!$B$1:$B$6230,0)),"",INDIRECT("'SorP'!$A$"&amp;MATCH($J570,SorP!$B$1:$B$6230,0))))</f>
        <v/>
      </c>
      <c r="U570" s="241"/>
      <c r="V570" s="275" t="e">
        <f>IF(C570="",NA(),MATCH($B570&amp;$C570,'Smelter Look-up'!$J:$J,0))</f>
        <v>#N/A</v>
      </c>
      <c r="W570" s="276"/>
      <c r="X570" s="276">
        <f t="shared" ca="1" si="82"/>
        <v>0</v>
      </c>
      <c r="Y570" s="276"/>
      <c r="Z570" s="276"/>
      <c r="AB570" s="278" t="str">
        <f t="shared" si="8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1"/>
        <v/>
      </c>
      <c r="T571" s="225" t="str">
        <f ca="1">IF(B571="","",IF(ISERROR(MATCH($J571,SorP!$B$1:$B$6230,0)),"",INDIRECT("'SorP'!$A$"&amp;MATCH($J571,SorP!$B$1:$B$6230,0))))</f>
        <v/>
      </c>
      <c r="U571" s="241"/>
      <c r="V571" s="275" t="e">
        <f>IF(C571="",NA(),MATCH($B571&amp;$C571,'Smelter Look-up'!$J:$J,0))</f>
        <v>#N/A</v>
      </c>
      <c r="W571" s="276"/>
      <c r="X571" s="276">
        <f t="shared" ca="1" si="82"/>
        <v>0</v>
      </c>
      <c r="Y571" s="276"/>
      <c r="Z571" s="276"/>
      <c r="AB571" s="278" t="str">
        <f t="shared" si="8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1"/>
        <v/>
      </c>
      <c r="T572" s="225" t="str">
        <f ca="1">IF(B572="","",IF(ISERROR(MATCH($J572,SorP!$B$1:$B$6230,0)),"",INDIRECT("'SorP'!$A$"&amp;MATCH($J572,SorP!$B$1:$B$6230,0))))</f>
        <v/>
      </c>
      <c r="U572" s="241"/>
      <c r="V572" s="275" t="e">
        <f>IF(C572="",NA(),MATCH($B572&amp;$C572,'Smelter Look-up'!$J:$J,0))</f>
        <v>#N/A</v>
      </c>
      <c r="W572" s="276"/>
      <c r="X572" s="276">
        <f t="shared" ca="1" si="82"/>
        <v>0</v>
      </c>
      <c r="Y572" s="276"/>
      <c r="Z572" s="276"/>
      <c r="AB572" s="278" t="str">
        <f t="shared" si="8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1"/>
        <v/>
      </c>
      <c r="T573" s="225" t="str">
        <f ca="1">IF(B573="","",IF(ISERROR(MATCH($J573,SorP!$B$1:$B$6230,0)),"",INDIRECT("'SorP'!$A$"&amp;MATCH($J573,SorP!$B$1:$B$6230,0))))</f>
        <v/>
      </c>
      <c r="U573" s="241"/>
      <c r="V573" s="275" t="e">
        <f>IF(C573="",NA(),MATCH($B573&amp;$C573,'Smelter Look-up'!$J:$J,0))</f>
        <v>#N/A</v>
      </c>
      <c r="W573" s="276"/>
      <c r="X573" s="276">
        <f t="shared" ca="1" si="82"/>
        <v>0</v>
      </c>
      <c r="Y573" s="276"/>
      <c r="Z573" s="276"/>
      <c r="AB573" s="278" t="str">
        <f t="shared" si="8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1"/>
        <v/>
      </c>
      <c r="T574" s="225" t="str">
        <f ca="1">IF(B574="","",IF(ISERROR(MATCH($J574,SorP!$B$1:$B$6230,0)),"",INDIRECT("'SorP'!$A$"&amp;MATCH($J574,SorP!$B$1:$B$6230,0))))</f>
        <v/>
      </c>
      <c r="U574" s="241"/>
      <c r="V574" s="275" t="e">
        <f>IF(C574="",NA(),MATCH($B574&amp;$C574,'Smelter Look-up'!$J:$J,0))</f>
        <v>#N/A</v>
      </c>
      <c r="W574" s="276"/>
      <c r="X574" s="276">
        <f t="shared" ca="1" si="82"/>
        <v>0</v>
      </c>
      <c r="Y574" s="276"/>
      <c r="Z574" s="276"/>
      <c r="AB574" s="278" t="str">
        <f t="shared" si="8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1"/>
        <v/>
      </c>
      <c r="T575" s="225" t="str">
        <f ca="1">IF(B575="","",IF(ISERROR(MATCH($J575,SorP!$B$1:$B$6230,0)),"",INDIRECT("'SorP'!$A$"&amp;MATCH($J575,SorP!$B$1:$B$6230,0))))</f>
        <v/>
      </c>
      <c r="U575" s="241"/>
      <c r="V575" s="275" t="e">
        <f>IF(C575="",NA(),MATCH($B575&amp;$C575,'Smelter Look-up'!$J:$J,0))</f>
        <v>#N/A</v>
      </c>
      <c r="W575" s="276"/>
      <c r="X575" s="276">
        <f t="shared" ca="1" si="82"/>
        <v>0</v>
      </c>
      <c r="Y575" s="276"/>
      <c r="Z575" s="276"/>
      <c r="AB575" s="278" t="str">
        <f t="shared" si="8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1"/>
        <v/>
      </c>
      <c r="T576" s="225" t="str">
        <f ca="1">IF(B576="","",IF(ISERROR(MATCH($J576,SorP!$B$1:$B$6230,0)),"",INDIRECT("'SorP'!$A$"&amp;MATCH($J576,SorP!$B$1:$B$6230,0))))</f>
        <v/>
      </c>
      <c r="U576" s="241"/>
      <c r="V576" s="275" t="e">
        <f>IF(C576="",NA(),MATCH($B576&amp;$C576,'Smelter Look-up'!$J:$J,0))</f>
        <v>#N/A</v>
      </c>
      <c r="W576" s="276"/>
      <c r="X576" s="276">
        <f t="shared" ca="1" si="82"/>
        <v>0</v>
      </c>
      <c r="Y576" s="276"/>
      <c r="Z576" s="276"/>
      <c r="AB576" s="278" t="str">
        <f t="shared" si="8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1"/>
        <v/>
      </c>
      <c r="T577" s="225" t="str">
        <f ca="1">IF(B577="","",IF(ISERROR(MATCH($J577,SorP!$B$1:$B$6230,0)),"",INDIRECT("'SorP'!$A$"&amp;MATCH($J577,SorP!$B$1:$B$6230,0))))</f>
        <v/>
      </c>
      <c r="U577" s="241"/>
      <c r="V577" s="275" t="e">
        <f>IF(C577="",NA(),MATCH($B577&amp;$C577,'Smelter Look-up'!$J:$J,0))</f>
        <v>#N/A</v>
      </c>
      <c r="W577" s="276"/>
      <c r="X577" s="276">
        <f t="shared" ca="1" si="82"/>
        <v>0</v>
      </c>
      <c r="Y577" s="276"/>
      <c r="Z577" s="276"/>
      <c r="AB577" s="278" t="str">
        <f t="shared" si="8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1"/>
        <v/>
      </c>
      <c r="T578" s="225" t="str">
        <f ca="1">IF(B578="","",IF(ISERROR(MATCH($J578,SorP!$B$1:$B$6230,0)),"",INDIRECT("'SorP'!$A$"&amp;MATCH($J578,SorP!$B$1:$B$6230,0))))</f>
        <v/>
      </c>
      <c r="U578" s="241"/>
      <c r="V578" s="275" t="e">
        <f>IF(C578="",NA(),MATCH($B578&amp;$C578,'Smelter Look-up'!$J:$J,0))</f>
        <v>#N/A</v>
      </c>
      <c r="W578" s="276"/>
      <c r="X578" s="276">
        <f t="shared" ca="1" si="82"/>
        <v>0</v>
      </c>
      <c r="Y578" s="276"/>
      <c r="Z578" s="276"/>
      <c r="AB578" s="278" t="str">
        <f t="shared" si="8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1"/>
        <v/>
      </c>
      <c r="T579" s="225" t="str">
        <f ca="1">IF(B579="","",IF(ISERROR(MATCH($J579,SorP!$B$1:$B$6230,0)),"",INDIRECT("'SorP'!$A$"&amp;MATCH($J579,SorP!$B$1:$B$6230,0))))</f>
        <v/>
      </c>
      <c r="U579" s="241"/>
      <c r="V579" s="275" t="e">
        <f>IF(C579="",NA(),MATCH($B579&amp;$C579,'Smelter Look-up'!$J:$J,0))</f>
        <v>#N/A</v>
      </c>
      <c r="W579" s="276"/>
      <c r="X579" s="276">
        <f t="shared" ca="1" si="82"/>
        <v>0</v>
      </c>
      <c r="Y579" s="276"/>
      <c r="Z579" s="276"/>
      <c r="AB579" s="278" t="str">
        <f t="shared" si="8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1"/>
        <v/>
      </c>
      <c r="T580" s="225" t="str">
        <f ca="1">IF(B580="","",IF(ISERROR(MATCH($J580,SorP!$B$1:$B$6230,0)),"",INDIRECT("'SorP'!$A$"&amp;MATCH($J580,SorP!$B$1:$B$6230,0))))</f>
        <v/>
      </c>
      <c r="U580" s="241"/>
      <c r="V580" s="275" t="e">
        <f>IF(C580="",NA(),MATCH($B580&amp;$C580,'Smelter Look-up'!$J:$J,0))</f>
        <v>#N/A</v>
      </c>
      <c r="W580" s="276"/>
      <c r="X580" s="276">
        <f t="shared" ca="1" si="82"/>
        <v>0</v>
      </c>
      <c r="Y580" s="276"/>
      <c r="Z580" s="276"/>
      <c r="AB580" s="278" t="str">
        <f t="shared" si="8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1"/>
        <v/>
      </c>
      <c r="T581" s="225" t="str">
        <f ca="1">IF(B581="","",IF(ISERROR(MATCH($J581,SorP!$B$1:$B$6230,0)),"",INDIRECT("'SorP'!$A$"&amp;MATCH($J581,SorP!$B$1:$B$6230,0))))</f>
        <v/>
      </c>
      <c r="U581" s="241"/>
      <c r="V581" s="275" t="e">
        <f>IF(C581="",NA(),MATCH($B581&amp;$C581,'Smelter Look-up'!$J:$J,0))</f>
        <v>#N/A</v>
      </c>
      <c r="W581" s="276"/>
      <c r="X581" s="276">
        <f t="shared" ca="1" si="82"/>
        <v>0</v>
      </c>
      <c r="Y581" s="276"/>
      <c r="Z581" s="276"/>
      <c r="AB581" s="278" t="str">
        <f t="shared" si="83"/>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1"/>
        <v/>
      </c>
      <c r="T582" s="225" t="str">
        <f ca="1">IF(B582="","",IF(ISERROR(MATCH($J582,SorP!$B$1:$B$6230,0)),"",INDIRECT("'SorP'!$A$"&amp;MATCH($J582,SorP!$B$1:$B$6230,0))))</f>
        <v/>
      </c>
      <c r="U582" s="241"/>
      <c r="V582" s="275" t="e">
        <f>IF(C582="",NA(),MATCH($B582&amp;$C582,'Smelter Look-up'!$J:$J,0))</f>
        <v>#N/A</v>
      </c>
      <c r="W582" s="276"/>
      <c r="X582" s="276">
        <f t="shared" ca="1" si="82"/>
        <v>0</v>
      </c>
      <c r="Y582" s="276"/>
      <c r="Z582" s="276"/>
      <c r="AB582" s="278" t="str">
        <f t="shared" si="83"/>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1"/>
        <v/>
      </c>
      <c r="T583" s="225" t="str">
        <f ca="1">IF(B583="","",IF(ISERROR(MATCH($J583,SorP!$B$1:$B$6230,0)),"",INDIRECT("'SorP'!$A$"&amp;MATCH($J583,SorP!$B$1:$B$6230,0))))</f>
        <v/>
      </c>
      <c r="U583" s="241"/>
      <c r="V583" s="275" t="e">
        <f>IF(C583="",NA(),MATCH($B583&amp;$C583,'Smelter Look-up'!$J:$J,0))</f>
        <v>#N/A</v>
      </c>
      <c r="W583" s="276"/>
      <c r="X583" s="276">
        <f t="shared" ca="1" si="82"/>
        <v>0</v>
      </c>
      <c r="Y583" s="276"/>
      <c r="Z583" s="276"/>
      <c r="AB583" s="278" t="str">
        <f t="shared" si="83"/>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1"/>
        <v/>
      </c>
      <c r="T584" s="225" t="str">
        <f ca="1">IF(B584="","",IF(ISERROR(MATCH($J584,SorP!$B$1:$B$6230,0)),"",INDIRECT("'SorP'!$A$"&amp;MATCH($J584,SorP!$B$1:$B$6230,0))))</f>
        <v/>
      </c>
      <c r="U584" s="241"/>
      <c r="V584" s="275" t="e">
        <f>IF(C584="",NA(),MATCH($B584&amp;$C584,'Smelter Look-up'!$J:$J,0))</f>
        <v>#N/A</v>
      </c>
      <c r="W584" s="276"/>
      <c r="X584" s="276">
        <f t="shared" ca="1" si="82"/>
        <v>0</v>
      </c>
      <c r="Y584" s="276"/>
      <c r="Z584" s="276"/>
      <c r="AB584" s="278" t="str">
        <f t="shared" si="83"/>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1"/>
        <v/>
      </c>
      <c r="T585" s="225" t="str">
        <f ca="1">IF(B585="","",IF(ISERROR(MATCH($J585,SorP!$B$1:$B$6230,0)),"",INDIRECT("'SorP'!$A$"&amp;MATCH($J585,SorP!$B$1:$B$6230,0))))</f>
        <v/>
      </c>
      <c r="U585" s="241"/>
      <c r="V585" s="275" t="e">
        <f>IF(C585="",NA(),MATCH($B585&amp;$C585,'Smelter Look-up'!$J:$J,0))</f>
        <v>#N/A</v>
      </c>
      <c r="W585" s="276"/>
      <c r="X585" s="276">
        <f t="shared" ca="1" si="82"/>
        <v>0</v>
      </c>
      <c r="Y585" s="276"/>
      <c r="Z585" s="276"/>
      <c r="AB585" s="278" t="str">
        <f t="shared" si="83"/>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1"/>
        <v/>
      </c>
      <c r="T586" s="225" t="str">
        <f ca="1">IF(B586="","",IF(ISERROR(MATCH($J586,SorP!$B$1:$B$6230,0)),"",INDIRECT("'SorP'!$A$"&amp;MATCH($J586,SorP!$B$1:$B$6230,0))))</f>
        <v/>
      </c>
      <c r="U586" s="241"/>
      <c r="V586" s="275" t="e">
        <f>IF(C586="",NA(),MATCH($B586&amp;$C586,'Smelter Look-up'!$J:$J,0))</f>
        <v>#N/A</v>
      </c>
      <c r="W586" s="276"/>
      <c r="X586" s="276">
        <f t="shared" ca="1" si="82"/>
        <v>0</v>
      </c>
      <c r="Y586" s="276"/>
      <c r="Z586" s="276"/>
      <c r="AB586" s="278" t="str">
        <f t="shared" si="83"/>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1"/>
        <v/>
      </c>
      <c r="T587" s="225" t="str">
        <f ca="1">IF(B587="","",IF(ISERROR(MATCH($J587,SorP!$B$1:$B$6230,0)),"",INDIRECT("'SorP'!$A$"&amp;MATCH($J587,SorP!$B$1:$B$6230,0))))</f>
        <v/>
      </c>
      <c r="U587" s="241"/>
      <c r="V587" s="275" t="e">
        <f>IF(C587="",NA(),MATCH($B587&amp;$C587,'Smelter Look-up'!$J:$J,0))</f>
        <v>#N/A</v>
      </c>
      <c r="W587" s="276"/>
      <c r="X587" s="276">
        <f t="shared" ca="1" si="82"/>
        <v>0</v>
      </c>
      <c r="Y587" s="276"/>
      <c r="Z587" s="276"/>
      <c r="AB587" s="278" t="str">
        <f t="shared" si="83"/>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1"/>
        <v/>
      </c>
      <c r="T588" s="225" t="str">
        <f ca="1">IF(B588="","",IF(ISERROR(MATCH($J588,SorP!$B$1:$B$6230,0)),"",INDIRECT("'SorP'!$A$"&amp;MATCH($J588,SorP!$B$1:$B$6230,0))))</f>
        <v/>
      </c>
      <c r="U588" s="241"/>
      <c r="V588" s="275" t="e">
        <f>IF(C588="",NA(),MATCH($B588&amp;$C588,'Smelter Look-up'!$J:$J,0))</f>
        <v>#N/A</v>
      </c>
      <c r="W588" s="276"/>
      <c r="X588" s="276">
        <f t="shared" ca="1" si="82"/>
        <v>0</v>
      </c>
      <c r="Y588" s="276"/>
      <c r="Z588" s="276"/>
      <c r="AB588" s="278" t="str">
        <f t="shared" si="83"/>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1"/>
        <v/>
      </c>
      <c r="T589" s="225" t="str">
        <f ca="1">IF(B589="","",IF(ISERROR(MATCH($J589,SorP!$B$1:$B$6230,0)),"",INDIRECT("'SorP'!$A$"&amp;MATCH($J589,SorP!$B$1:$B$6230,0))))</f>
        <v/>
      </c>
      <c r="U589" s="241"/>
      <c r="V589" s="275" t="e">
        <f>IF(C589="",NA(),MATCH($B589&amp;$C589,'Smelter Look-up'!$J:$J,0))</f>
        <v>#N/A</v>
      </c>
      <c r="W589" s="276"/>
      <c r="X589" s="276">
        <f t="shared" ca="1" si="82"/>
        <v>0</v>
      </c>
      <c r="Y589" s="276"/>
      <c r="Z589" s="276"/>
      <c r="AB589" s="278" t="str">
        <f t="shared" si="83"/>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1"/>
        <v/>
      </c>
      <c r="T590" s="225" t="str">
        <f ca="1">IF(B590="","",IF(ISERROR(MATCH($J590,SorP!$B$1:$B$6230,0)),"",INDIRECT("'SorP'!$A$"&amp;MATCH($J590,SorP!$B$1:$B$6230,0))))</f>
        <v/>
      </c>
      <c r="U590" s="241"/>
      <c r="V590" s="275" t="e">
        <f>IF(C590="",NA(),MATCH($B590&amp;$C590,'Smelter Look-up'!$J:$J,0))</f>
        <v>#N/A</v>
      </c>
      <c r="W590" s="276"/>
      <c r="X590" s="276">
        <f t="shared" ca="1" si="82"/>
        <v>0</v>
      </c>
      <c r="Y590" s="276"/>
      <c r="Z590" s="276"/>
      <c r="AB590" s="278" t="str">
        <f t="shared" si="83"/>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1"/>
        <v/>
      </c>
      <c r="T591" s="225" t="str">
        <f ca="1">IF(B591="","",IF(ISERROR(MATCH($J591,SorP!$B$1:$B$6230,0)),"",INDIRECT("'SorP'!$A$"&amp;MATCH($J591,SorP!$B$1:$B$6230,0))))</f>
        <v/>
      </c>
      <c r="U591" s="241"/>
      <c r="V591" s="275" t="e">
        <f>IF(C591="",NA(),MATCH($B591&amp;$C591,'Smelter Look-up'!$J:$J,0))</f>
        <v>#N/A</v>
      </c>
      <c r="W591" s="276"/>
      <c r="X591" s="276">
        <f t="shared" ca="1" si="82"/>
        <v>0</v>
      </c>
      <c r="Y591" s="276"/>
      <c r="Z591" s="276"/>
      <c r="AB591" s="278" t="str">
        <f t="shared" si="83"/>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1"/>
        <v/>
      </c>
      <c r="T592" s="225" t="str">
        <f ca="1">IF(B592="","",IF(ISERROR(MATCH($J592,SorP!$B$1:$B$6230,0)),"",INDIRECT("'SorP'!$A$"&amp;MATCH($J592,SorP!$B$1:$B$6230,0))))</f>
        <v/>
      </c>
      <c r="U592" s="241"/>
      <c r="V592" s="275" t="e">
        <f>IF(C592="",NA(),MATCH($B592&amp;$C592,'Smelter Look-up'!$J:$J,0))</f>
        <v>#N/A</v>
      </c>
      <c r="W592" s="276"/>
      <c r="X592" s="276">
        <f t="shared" ca="1" si="82"/>
        <v>0</v>
      </c>
      <c r="Y592" s="276"/>
      <c r="Z592" s="276"/>
      <c r="AB592" s="278" t="str">
        <f t="shared" si="83"/>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ref="S593:S623" ca="1" si="84">IF(B593="","",IF(ISERROR(MATCH($E593,CL,0)),"Unknown",INDIRECT("'C'!$A$"&amp;MATCH($E593,CL,0)+1)))</f>
        <v/>
      </c>
      <c r="T593" s="225" t="str">
        <f ca="1">IF(B593="","",IF(ISERROR(MATCH($J593,SorP!$B$1:$B$6230,0)),"",INDIRECT("'SorP'!$A$"&amp;MATCH($J593,SorP!$B$1:$B$6230,0))))</f>
        <v/>
      </c>
      <c r="U593" s="241"/>
      <c r="V593" s="275" t="e">
        <f>IF(C593="",NA(),MATCH($B593&amp;$C593,'Smelter Look-up'!$J:$J,0))</f>
        <v>#N/A</v>
      </c>
      <c r="W593" s="276"/>
      <c r="X593" s="276">
        <f t="shared" ref="X593:X623" ca="1" si="85">IF(AND(C593="Smelter not listed",OR(LEN(D593)=0,LEN(E593)=0)),1,0)</f>
        <v>0</v>
      </c>
      <c r="Y593" s="276"/>
      <c r="Z593" s="276"/>
      <c r="AB593" s="278" t="str">
        <f t="shared" ref="AB593:AB623" si="86">B593&amp;C593</f>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4"/>
        <v/>
      </c>
      <c r="T622" s="225" t="str">
        <f ca="1">IF(B622="","",IF(ISERROR(MATCH($J622,SorP!$B$1:$B$6230,0)),"",INDIRECT("'SorP'!$A$"&amp;MATCH($J622,SorP!$B$1:$B$6230,0))))</f>
        <v/>
      </c>
      <c r="U622" s="241"/>
      <c r="V622" s="275" t="e">
        <f>IF(C622="",NA(),MATCH($B622&amp;$C622,'Smelter Look-up'!$J:$J,0))</f>
        <v>#N/A</v>
      </c>
      <c r="W622" s="276"/>
      <c r="X622" s="276">
        <f t="shared" ca="1" si="85"/>
        <v>0</v>
      </c>
      <c r="Y622" s="276"/>
      <c r="Z622" s="276"/>
      <c r="AB622" s="278" t="str">
        <f t="shared" si="86"/>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4"/>
        <v/>
      </c>
      <c r="T623" s="225" t="str">
        <f ca="1">IF(B623="","",IF(ISERROR(MATCH($J623,SorP!$B$1:$B$6230,0)),"",INDIRECT("'SorP'!$A$"&amp;MATCH($J623,SorP!$B$1:$B$6230,0))))</f>
        <v/>
      </c>
      <c r="U623" s="241"/>
      <c r="V623" s="275" t="e">
        <f>IF(C623="",NA(),MATCH($B623&amp;$C623,'Smelter Look-up'!$J:$J,0))</f>
        <v>#N/A</v>
      </c>
      <c r="W623" s="276"/>
      <c r="X623" s="276">
        <f t="shared" ca="1" si="85"/>
        <v>0</v>
      </c>
      <c r="Y623" s="276"/>
      <c r="Z623" s="276"/>
      <c r="AB623" s="278" t="str">
        <f t="shared" si="86"/>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ref="S624" ca="1" si="87">IF(B624="","",IF(ISERROR(MATCH($E624,CL,0)),"Unknown",INDIRECT("'C'!$A$"&amp;MATCH($E624,CL,0)+1)))</f>
        <v/>
      </c>
      <c r="T624" s="225" t="str">
        <f ca="1">IF(B624="","",IF(ISERROR(MATCH($J624,SorP!$B$1:$B$6230,0)),"",INDIRECT("'SorP'!$A$"&amp;MATCH($J624,SorP!$B$1:$B$6230,0))))</f>
        <v/>
      </c>
      <c r="U624" s="241"/>
      <c r="V624" s="275" t="e">
        <f>IF(C624="",NA(),MATCH($B624&amp;$C624,'Smelter Look-up'!$J:$J,0))</f>
        <v>#N/A</v>
      </c>
      <c r="W624" s="276"/>
      <c r="X624" s="276">
        <f t="shared" ref="X624" ca="1" si="88">IF(AND(C624="Smelter not listed",OR(LEN(D624)=0,LEN(E624)=0)),1,0)</f>
        <v>0</v>
      </c>
      <c r="Y624" s="276"/>
      <c r="Z624" s="276"/>
      <c r="AB624" s="278" t="str">
        <f t="shared" ref="AB624" si="89">B624&amp;C624</f>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ref="S625:S656" ca="1" si="90">IF(B625="","",IF(ISERROR(MATCH($E625,CL,0)),"Unknown",INDIRECT("'C'!$A$"&amp;MATCH($E625,CL,0)+1)))</f>
        <v/>
      </c>
      <c r="T625" s="225" t="str">
        <f ca="1">IF(B625="","",IF(ISERROR(MATCH($J625,SorP!$B$1:$B$6230,0)),"",INDIRECT("'SorP'!$A$"&amp;MATCH($J625,SorP!$B$1:$B$6230,0))))</f>
        <v/>
      </c>
      <c r="U625" s="241"/>
      <c r="V625" s="275" t="e">
        <f>IF(C625="",NA(),MATCH($B625&amp;$C625,'Smelter Look-up'!$J:$J,0))</f>
        <v>#N/A</v>
      </c>
      <c r="W625" s="276"/>
      <c r="X625" s="276">
        <f t="shared" ref="X625:X656" ca="1" si="91">IF(AND(C625="Smelter not listed",OR(LEN(D625)=0,LEN(E625)=0)),1,0)</f>
        <v>0</v>
      </c>
      <c r="Y625" s="276"/>
      <c r="Z625" s="276"/>
      <c r="AB625" s="278" t="str">
        <f t="shared" ref="AB625:AB656" si="92">B625&amp;C625</f>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ref="S657:S687" ca="1" si="93">IF(B657="","",IF(ISERROR(MATCH($E657,CL,0)),"Unknown",INDIRECT("'C'!$A$"&amp;MATCH($E657,CL,0)+1)))</f>
        <v/>
      </c>
      <c r="T657" s="225" t="str">
        <f ca="1">IF(B657="","",IF(ISERROR(MATCH($J657,SorP!$B$1:$B$6230,0)),"",INDIRECT("'SorP'!$A$"&amp;MATCH($J657,SorP!$B$1:$B$6230,0))))</f>
        <v/>
      </c>
      <c r="U657" s="241"/>
      <c r="V657" s="275" t="e">
        <f>IF(C657="",NA(),MATCH($B657&amp;$C657,'Smelter Look-up'!$J:$J,0))</f>
        <v>#N/A</v>
      </c>
      <c r="W657" s="276"/>
      <c r="X657" s="276">
        <f t="shared" ref="X657:X687" ca="1" si="94">IF(AND(C657="Smelter not listed",OR(LEN(D657)=0,LEN(E657)=0)),1,0)</f>
        <v>0</v>
      </c>
      <c r="Y657" s="276"/>
      <c r="Z657" s="276"/>
      <c r="AB657" s="278" t="str">
        <f t="shared" ref="AB657:AB687" si="95">B657&amp;C657</f>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3"/>
        <v/>
      </c>
      <c r="T686" s="225" t="str">
        <f ca="1">IF(B686="","",IF(ISERROR(MATCH($J686,SorP!$B$1:$B$6230,0)),"",INDIRECT("'SorP'!$A$"&amp;MATCH($J686,SorP!$B$1:$B$6230,0))))</f>
        <v/>
      </c>
      <c r="U686" s="241"/>
      <c r="V686" s="275" t="e">
        <f>IF(C686="",NA(),MATCH($B686&amp;$C686,'Smelter Look-up'!$J:$J,0))</f>
        <v>#N/A</v>
      </c>
      <c r="W686" s="276"/>
      <c r="X686" s="276">
        <f t="shared" ca="1" si="94"/>
        <v>0</v>
      </c>
      <c r="Y686" s="276"/>
      <c r="Z686" s="276"/>
      <c r="AB686" s="278" t="str">
        <f t="shared" si="9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3"/>
        <v/>
      </c>
      <c r="T687" s="225" t="str">
        <f ca="1">IF(B687="","",IF(ISERROR(MATCH($J687,SorP!$B$1:$B$6230,0)),"",INDIRECT("'SorP'!$A$"&amp;MATCH($J687,SorP!$B$1:$B$6230,0))))</f>
        <v/>
      </c>
      <c r="U687" s="241"/>
      <c r="V687" s="275" t="e">
        <f>IF(C687="",NA(),MATCH($B687&amp;$C687,'Smelter Look-up'!$J:$J,0))</f>
        <v>#N/A</v>
      </c>
      <c r="W687" s="276"/>
      <c r="X687" s="276">
        <f t="shared" ca="1" si="94"/>
        <v>0</v>
      </c>
      <c r="Y687" s="276"/>
      <c r="Z687" s="276"/>
      <c r="AB687" s="278" t="str">
        <f t="shared" si="9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ref="S688" ca="1" si="96">IF(B688="","",IF(ISERROR(MATCH($E688,CL,0)),"Unknown",INDIRECT("'C'!$A$"&amp;MATCH($E688,CL,0)+1)))</f>
        <v/>
      </c>
      <c r="T688" s="225" t="str">
        <f ca="1">IF(B688="","",IF(ISERROR(MATCH($J688,SorP!$B$1:$B$6230,0)),"",INDIRECT("'SorP'!$A$"&amp;MATCH($J688,SorP!$B$1:$B$6230,0))))</f>
        <v/>
      </c>
      <c r="U688" s="241"/>
      <c r="V688" s="275" t="e">
        <f>IF(C688="",NA(),MATCH($B688&amp;$C688,'Smelter Look-up'!$J:$J,0))</f>
        <v>#N/A</v>
      </c>
      <c r="W688" s="276"/>
      <c r="X688" s="276">
        <f t="shared" ref="X688" ca="1" si="97">IF(AND(C688="Smelter not listed",OR(LEN(D688)=0,LEN(E688)=0)),1,0)</f>
        <v>0</v>
      </c>
      <c r="Y688" s="276"/>
      <c r="Z688" s="276"/>
      <c r="AB688" s="278" t="str">
        <f t="shared" ref="AB688" si="98">B688&amp;C688</f>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ref="S689:S720" ca="1" si="99">IF(B689="","",IF(ISERROR(MATCH($E689,CL,0)),"Unknown",INDIRECT("'C'!$A$"&amp;MATCH($E689,CL,0)+1)))</f>
        <v/>
      </c>
      <c r="T689" s="225" t="str">
        <f ca="1">IF(B689="","",IF(ISERROR(MATCH($J689,SorP!$B$1:$B$6230,0)),"",INDIRECT("'SorP'!$A$"&amp;MATCH($J689,SorP!$B$1:$B$6230,0))))</f>
        <v/>
      </c>
      <c r="U689" s="241"/>
      <c r="V689" s="275" t="e">
        <f>IF(C689="",NA(),MATCH($B689&amp;$C689,'Smelter Look-up'!$J:$J,0))</f>
        <v>#N/A</v>
      </c>
      <c r="W689" s="276"/>
      <c r="X689" s="276">
        <f t="shared" ref="X689:X720" ca="1" si="100">IF(AND(C689="Smelter not listed",OR(LEN(D689)=0,LEN(E689)=0)),1,0)</f>
        <v>0</v>
      </c>
      <c r="Y689" s="276"/>
      <c r="Z689" s="276"/>
      <c r="AB689" s="278" t="str">
        <f t="shared" ref="AB689:AB720" si="101">B689&amp;C689</f>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ref="S721:S751" ca="1" si="102">IF(B721="","",IF(ISERROR(MATCH($E721,CL,0)),"Unknown",INDIRECT("'C'!$A$"&amp;MATCH($E721,CL,0)+1)))</f>
        <v/>
      </c>
      <c r="T721" s="225" t="str">
        <f ca="1">IF(B721="","",IF(ISERROR(MATCH($J721,SorP!$B$1:$B$6230,0)),"",INDIRECT("'SorP'!$A$"&amp;MATCH($J721,SorP!$B$1:$B$6230,0))))</f>
        <v/>
      </c>
      <c r="U721" s="241"/>
      <c r="V721" s="275" t="e">
        <f>IF(C721="",NA(),MATCH($B721&amp;$C721,'Smelter Look-up'!$J:$J,0))</f>
        <v>#N/A</v>
      </c>
      <c r="W721" s="276"/>
      <c r="X721" s="276">
        <f t="shared" ref="X721:X751" ca="1" si="103">IF(AND(C721="Smelter not listed",OR(LEN(D721)=0,LEN(E721)=0)),1,0)</f>
        <v>0</v>
      </c>
      <c r="Y721" s="276"/>
      <c r="Z721" s="276"/>
      <c r="AB721" s="278" t="str">
        <f t="shared" ref="AB721:AB751" si="104">B721&amp;C721</f>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2"/>
        <v/>
      </c>
      <c r="T750" s="225" t="str">
        <f ca="1">IF(B750="","",IF(ISERROR(MATCH($J750,SorP!$B$1:$B$6230,0)),"",INDIRECT("'SorP'!$A$"&amp;MATCH($J750,SorP!$B$1:$B$6230,0))))</f>
        <v/>
      </c>
      <c r="U750" s="241"/>
      <c r="V750" s="275" t="e">
        <f>IF(C750="",NA(),MATCH($B750&amp;$C750,'Smelter Look-up'!$J:$J,0))</f>
        <v>#N/A</v>
      </c>
      <c r="W750" s="276"/>
      <c r="X750" s="276">
        <f t="shared" ca="1" si="103"/>
        <v>0</v>
      </c>
      <c r="Y750" s="276"/>
      <c r="Z750" s="276"/>
      <c r="AB750" s="278" t="str">
        <f t="shared" si="104"/>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2"/>
        <v/>
      </c>
      <c r="T751" s="225" t="str">
        <f ca="1">IF(B751="","",IF(ISERROR(MATCH($J751,SorP!$B$1:$B$6230,0)),"",INDIRECT("'SorP'!$A$"&amp;MATCH($J751,SorP!$B$1:$B$6230,0))))</f>
        <v/>
      </c>
      <c r="U751" s="241"/>
      <c r="V751" s="275" t="e">
        <f>IF(C751="",NA(),MATCH($B751&amp;$C751,'Smelter Look-up'!$J:$J,0))</f>
        <v>#N/A</v>
      </c>
      <c r="W751" s="276"/>
      <c r="X751" s="276">
        <f t="shared" ca="1" si="103"/>
        <v>0</v>
      </c>
      <c r="Y751" s="276"/>
      <c r="Z751" s="276"/>
      <c r="AB751" s="278" t="str">
        <f t="shared" si="104"/>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ref="S752" ca="1" si="105">IF(B752="","",IF(ISERROR(MATCH($E752,CL,0)),"Unknown",INDIRECT("'C'!$A$"&amp;MATCH($E752,CL,0)+1)))</f>
        <v/>
      </c>
      <c r="T752" s="225" t="str">
        <f ca="1">IF(B752="","",IF(ISERROR(MATCH($J752,SorP!$B$1:$B$6230,0)),"",INDIRECT("'SorP'!$A$"&amp;MATCH($J752,SorP!$B$1:$B$6230,0))))</f>
        <v/>
      </c>
      <c r="U752" s="241"/>
      <c r="V752" s="275" t="e">
        <f>IF(C752="",NA(),MATCH($B752&amp;$C752,'Smelter Look-up'!$J:$J,0))</f>
        <v>#N/A</v>
      </c>
      <c r="W752" s="276"/>
      <c r="X752" s="276">
        <f t="shared" ref="X752" ca="1" si="106">IF(AND(C752="Smelter not listed",OR(LEN(D752)=0,LEN(E752)=0)),1,0)</f>
        <v>0</v>
      </c>
      <c r="Y752" s="276"/>
      <c r="Z752" s="276"/>
      <c r="AB752" s="278" t="str">
        <f t="shared" ref="AB752" si="107">B752&amp;C752</f>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ref="S753:S784" ca="1" si="108">IF(B753="","",IF(ISERROR(MATCH($E753,CL,0)),"Unknown",INDIRECT("'C'!$A$"&amp;MATCH($E753,CL,0)+1)))</f>
        <v/>
      </c>
      <c r="T753" s="225" t="str">
        <f ca="1">IF(B753="","",IF(ISERROR(MATCH($J753,SorP!$B$1:$B$6230,0)),"",INDIRECT("'SorP'!$A$"&amp;MATCH($J753,SorP!$B$1:$B$6230,0))))</f>
        <v/>
      </c>
      <c r="U753" s="241"/>
      <c r="V753" s="275" t="e">
        <f>IF(C753="",NA(),MATCH($B753&amp;$C753,'Smelter Look-up'!$J:$J,0))</f>
        <v>#N/A</v>
      </c>
      <c r="W753" s="276"/>
      <c r="X753" s="276">
        <f t="shared" ref="X753:X784" ca="1" si="109">IF(AND(C753="Smelter not listed",OR(LEN(D753)=0,LEN(E753)=0)),1,0)</f>
        <v>0</v>
      </c>
      <c r="Y753" s="276"/>
      <c r="Z753" s="276"/>
      <c r="AB753" s="278" t="str">
        <f t="shared" ref="AB753:AB784" si="110">B753&amp;C753</f>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ref="S785:S815" ca="1" si="111">IF(B785="","",IF(ISERROR(MATCH($E785,CL,0)),"Unknown",INDIRECT("'C'!$A$"&amp;MATCH($E785,CL,0)+1)))</f>
        <v/>
      </c>
      <c r="T785" s="225" t="str">
        <f ca="1">IF(B785="","",IF(ISERROR(MATCH($J785,SorP!$B$1:$B$6230,0)),"",INDIRECT("'SorP'!$A$"&amp;MATCH($J785,SorP!$B$1:$B$6230,0))))</f>
        <v/>
      </c>
      <c r="U785" s="241"/>
      <c r="V785" s="275" t="e">
        <f>IF(C785="",NA(),MATCH($B785&amp;$C785,'Smelter Look-up'!$J:$J,0))</f>
        <v>#N/A</v>
      </c>
      <c r="W785" s="276"/>
      <c r="X785" s="276">
        <f t="shared" ref="X785:X815" ca="1" si="112">IF(AND(C785="Smelter not listed",OR(LEN(D785)=0,LEN(E785)=0)),1,0)</f>
        <v>0</v>
      </c>
      <c r="Y785" s="276"/>
      <c r="Z785" s="276"/>
      <c r="AB785" s="278" t="str">
        <f t="shared" ref="AB785:AB815" si="113">B785&amp;C785</f>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1"/>
        <v/>
      </c>
      <c r="T814" s="225" t="str">
        <f ca="1">IF(B814="","",IF(ISERROR(MATCH($J814,SorP!$B$1:$B$6230,0)),"",INDIRECT("'SorP'!$A$"&amp;MATCH($J814,SorP!$B$1:$B$6230,0))))</f>
        <v/>
      </c>
      <c r="U814" s="241"/>
      <c r="V814" s="275" t="e">
        <f>IF(C814="",NA(),MATCH($B814&amp;$C814,'Smelter Look-up'!$J:$J,0))</f>
        <v>#N/A</v>
      </c>
      <c r="W814" s="276"/>
      <c r="X814" s="276">
        <f t="shared" ca="1" si="112"/>
        <v>0</v>
      </c>
      <c r="Y814" s="276"/>
      <c r="Z814" s="276"/>
      <c r="AB814" s="278" t="str">
        <f t="shared" si="113"/>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1"/>
        <v/>
      </c>
      <c r="T815" s="225" t="str">
        <f ca="1">IF(B815="","",IF(ISERROR(MATCH($J815,SorP!$B$1:$B$6230,0)),"",INDIRECT("'SorP'!$A$"&amp;MATCH($J815,SorP!$B$1:$B$6230,0))))</f>
        <v/>
      </c>
      <c r="U815" s="241"/>
      <c r="V815" s="275" t="e">
        <f>IF(C815="",NA(),MATCH($B815&amp;$C815,'Smelter Look-up'!$J:$J,0))</f>
        <v>#N/A</v>
      </c>
      <c r="W815" s="276"/>
      <c r="X815" s="276">
        <f t="shared" ca="1" si="112"/>
        <v>0</v>
      </c>
      <c r="Y815" s="276"/>
      <c r="Z815" s="276"/>
      <c r="AB815" s="278" t="str">
        <f t="shared" si="113"/>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ref="S816" ca="1" si="114">IF(B816="","",IF(ISERROR(MATCH($E816,CL,0)),"Unknown",INDIRECT("'C'!$A$"&amp;MATCH($E816,CL,0)+1)))</f>
        <v/>
      </c>
      <c r="T816" s="225" t="str">
        <f ca="1">IF(B816="","",IF(ISERROR(MATCH($J816,SorP!$B$1:$B$6230,0)),"",INDIRECT("'SorP'!$A$"&amp;MATCH($J816,SorP!$B$1:$B$6230,0))))</f>
        <v/>
      </c>
      <c r="U816" s="241"/>
      <c r="V816" s="275" t="e">
        <f>IF(C816="",NA(),MATCH($B816&amp;$C816,'Smelter Look-up'!$J:$J,0))</f>
        <v>#N/A</v>
      </c>
      <c r="W816" s="276"/>
      <c r="X816" s="276">
        <f t="shared" ref="X816" ca="1" si="115">IF(AND(C816="Smelter not listed",OR(LEN(D816)=0,LEN(E816)=0)),1,0)</f>
        <v>0</v>
      </c>
      <c r="Y816" s="276"/>
      <c r="Z816" s="276"/>
      <c r="AB816" s="278" t="str">
        <f t="shared" ref="AB816" si="116">B816&amp;C816</f>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ref="S817:S848" ca="1" si="117">IF(B817="","",IF(ISERROR(MATCH($E817,CL,0)),"Unknown",INDIRECT("'C'!$A$"&amp;MATCH($E817,CL,0)+1)))</f>
        <v/>
      </c>
      <c r="T817" s="225" t="str">
        <f ca="1">IF(B817="","",IF(ISERROR(MATCH($J817,SorP!$B$1:$B$6230,0)),"",INDIRECT("'SorP'!$A$"&amp;MATCH($J817,SorP!$B$1:$B$6230,0))))</f>
        <v/>
      </c>
      <c r="U817" s="241"/>
      <c r="V817" s="275" t="e">
        <f>IF(C817="",NA(),MATCH($B817&amp;$C817,'Smelter Look-up'!$J:$J,0))</f>
        <v>#N/A</v>
      </c>
      <c r="W817" s="276"/>
      <c r="X817" s="276">
        <f t="shared" ref="X817:X848" ca="1" si="118">IF(AND(C817="Smelter not listed",OR(LEN(D817)=0,LEN(E817)=0)),1,0)</f>
        <v>0</v>
      </c>
      <c r="Y817" s="276"/>
      <c r="Z817" s="276"/>
      <c r="AB817" s="278" t="str">
        <f t="shared" ref="AB817:AB848" si="119">B817&amp;C817</f>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ref="S849:S879" ca="1" si="120">IF(B849="","",IF(ISERROR(MATCH($E849,CL,0)),"Unknown",INDIRECT("'C'!$A$"&amp;MATCH($E849,CL,0)+1)))</f>
        <v/>
      </c>
      <c r="T849" s="225" t="str">
        <f ca="1">IF(B849="","",IF(ISERROR(MATCH($J849,SorP!$B$1:$B$6230,0)),"",INDIRECT("'SorP'!$A$"&amp;MATCH($J849,SorP!$B$1:$B$6230,0))))</f>
        <v/>
      </c>
      <c r="U849" s="241"/>
      <c r="V849" s="275" t="e">
        <f>IF(C849="",NA(),MATCH($B849&amp;$C849,'Smelter Look-up'!$J:$J,0))</f>
        <v>#N/A</v>
      </c>
      <c r="W849" s="276"/>
      <c r="X849" s="276">
        <f t="shared" ref="X849:X881" ca="1" si="121">IF(AND(C849="Smelter not listed",OR(LEN(D849)=0,LEN(E849)=0)),1,0)</f>
        <v>0</v>
      </c>
      <c r="Y849" s="276"/>
      <c r="Z849" s="276"/>
      <c r="AB849" s="278" t="str">
        <f t="shared" ref="AB849:AB879" si="122">B849&amp;C849</f>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0"/>
        <v/>
      </c>
      <c r="T878" s="225" t="str">
        <f ca="1">IF(B878="","",IF(ISERROR(MATCH($J878,SorP!$B$1:$B$6230,0)),"",INDIRECT("'SorP'!$A$"&amp;MATCH($J878,SorP!$B$1:$B$6230,0))))</f>
        <v/>
      </c>
      <c r="U878" s="241"/>
      <c r="V878" s="275" t="e">
        <f>IF(C878="",NA(),MATCH($B878&amp;$C878,'Smelter Look-up'!$J:$J,0))</f>
        <v>#N/A</v>
      </c>
      <c r="W878" s="276"/>
      <c r="X878" s="276">
        <f t="shared" ca="1" si="121"/>
        <v>0</v>
      </c>
      <c r="Y878" s="276"/>
      <c r="Z878" s="276"/>
      <c r="AB878" s="278" t="str">
        <f t="shared" si="122"/>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0"/>
        <v/>
      </c>
      <c r="T879" s="225" t="str">
        <f ca="1">IF(B879="","",IF(ISERROR(MATCH($J879,SorP!$B$1:$B$6230,0)),"",INDIRECT("'SorP'!$A$"&amp;MATCH($J879,SorP!$B$1:$B$6230,0))))</f>
        <v/>
      </c>
      <c r="U879" s="241"/>
      <c r="V879" s="275" t="e">
        <f>IF(C879="",NA(),MATCH($B879&amp;$C879,'Smelter Look-up'!$J:$J,0))</f>
        <v>#N/A</v>
      </c>
      <c r="W879" s="276"/>
      <c r="X879" s="276">
        <f t="shared" ca="1" si="121"/>
        <v>0</v>
      </c>
      <c r="Y879" s="276"/>
      <c r="Z879" s="276"/>
      <c r="AB879" s="278" t="str">
        <f t="shared" si="122"/>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ref="S880" ca="1" si="123">IF(B880="","",IF(ISERROR(MATCH($E880,CL,0)),"Unknown",INDIRECT("'C'!$A$"&amp;MATCH($E880,CL,0)+1)))</f>
        <v/>
      </c>
      <c r="T880" s="225" t="str">
        <f ca="1">IF(B880="","",IF(ISERROR(MATCH($J880,SorP!$B$1:$B$6230,0)),"",INDIRECT("'SorP'!$A$"&amp;MATCH($J880,SorP!$B$1:$B$6230,0))))</f>
        <v/>
      </c>
      <c r="U880" s="241"/>
      <c r="V880" s="275" t="e">
        <f>IF(C880="",NA(),MATCH($B880&amp;$C880,'Smelter Look-up'!$J:$J,0))</f>
        <v>#N/A</v>
      </c>
      <c r="W880" s="276"/>
      <c r="X880" s="276">
        <f t="shared" ca="1" si="121"/>
        <v>0</v>
      </c>
      <c r="Y880" s="276"/>
      <c r="Z880" s="276"/>
      <c r="AB880" s="278" t="str">
        <f t="shared" ref="AB880" si="124">B880&amp;C880</f>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ca="1">IF(B881="","",IF(ISERROR(MATCH($E881,CL,0)),"Unknown",INDIRECT("'C'!$A$"&amp;MATCH($E881,CL,0)+1)))</f>
        <v/>
      </c>
      <c r="T881" s="225" t="str">
        <f ca="1">IF(B881="","",IF(ISERROR(MATCH($J881,SorP!$B$1:$B$6230,0)),"",INDIRECT("'SorP'!$A$"&amp;MATCH($J881,SorP!$B$1:$B$6230,0))))</f>
        <v/>
      </c>
      <c r="U881" s="241"/>
      <c r="V881" s="275" t="e">
        <f>IF(C881="",NA(),MATCH($B881&amp;$C881,'Smelter Look-up'!$J:$J,0))</f>
        <v>#N/A</v>
      </c>
      <c r="W881" s="276"/>
      <c r="X881" s="276">
        <f t="shared" ca="1" si="121"/>
        <v>0</v>
      </c>
      <c r="Y881" s="276"/>
      <c r="Z881" s="276"/>
      <c r="AB881" s="278" t="str">
        <f>B881&amp;C881</f>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ref="S882" ca="1" si="125">IF(B882="","",IF(ISERROR(MATCH($E882,CL,0)),"Unknown",INDIRECT("'C'!$A$"&amp;MATCH($E882,CL,0)+1)))</f>
        <v/>
      </c>
      <c r="T882" s="225" t="str">
        <f ca="1">IF(B882="","",IF(ISERROR(MATCH($J882,SorP!$B$1:$B$6230,0)),"",INDIRECT("'SorP'!$A$"&amp;MATCH($J882,SorP!$B$1:$B$6230,0))))</f>
        <v/>
      </c>
      <c r="U882" s="241"/>
      <c r="V882" s="275" t="e">
        <f>IF(C882="",NA(),MATCH($B882&amp;$C882,'Smelter Look-up'!$J:$J,0))</f>
        <v>#N/A</v>
      </c>
      <c r="W882" s="276"/>
      <c r="X882" s="276"/>
      <c r="Y882" s="276"/>
      <c r="Z882" s="276"/>
      <c r="AB882" s="278"/>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ref="S883:S894" ca="1" si="126">IF(B883="","",IF(ISERROR(MATCH($E883,CL,0)),"Unknown",INDIRECT("'C'!$A$"&amp;MATCH($E883,CL,0)+1)))</f>
        <v/>
      </c>
      <c r="T883" s="225" t="str">
        <f ca="1">IF(B883="","",IF(ISERROR(MATCH($J883,SorP!$B$1:$B$6230,0)),"",INDIRECT("'SorP'!$A$"&amp;MATCH($J883,SorP!$B$1:$B$6230,0))))</f>
        <v/>
      </c>
      <c r="U883" s="241"/>
      <c r="V883" s="275" t="e">
        <f>IF(C883="",NA(),MATCH($B883&amp;$C883,'Smelter Look-up'!$J:$J,0))</f>
        <v>#N/A</v>
      </c>
      <c r="W883" s="276"/>
      <c r="X883" s="276"/>
      <c r="Y883" s="276"/>
      <c r="Z883" s="276"/>
      <c r="AB883" s="278"/>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c r="Y884" s="276"/>
      <c r="Z884" s="276"/>
      <c r="AB884" s="278"/>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c r="Y885" s="276"/>
      <c r="Z885" s="276"/>
      <c r="AB885" s="278"/>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c r="Y886" s="276"/>
      <c r="Z886" s="276"/>
      <c r="AB886" s="278"/>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c r="Y887" s="276"/>
      <c r="Z887" s="276"/>
      <c r="AB887" s="278"/>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c r="Y888" s="276"/>
      <c r="Z888" s="276"/>
      <c r="AB888" s="278"/>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c r="Y889" s="276"/>
      <c r="Z889" s="276"/>
      <c r="AB889" s="278"/>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c r="Y890" s="276"/>
      <c r="Z890" s="276"/>
      <c r="AB890" s="278"/>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c r="Y891" s="276"/>
      <c r="Z891" s="276"/>
      <c r="AB891" s="278"/>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c r="Y892" s="276"/>
      <c r="Z892" s="276"/>
      <c r="AB892" s="278"/>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ca="1">IF(AND(C893="Smelter not listed",OR(LEN(D893)=0,LEN(E893)=0)),1,0)</f>
        <v>0</v>
      </c>
      <c r="Y893" s="276"/>
      <c r="Z893" s="276"/>
      <c r="AB893" s="278" t="str">
        <f>B893&amp;C893</f>
        <v/>
      </c>
    </row>
    <row r="894" spans="1:28" ht="13.5" thickBot="1">
      <c r="A894" s="297"/>
      <c r="B894" s="279"/>
      <c r="C894" s="279"/>
      <c r="D894" s="280"/>
      <c r="E894" s="280"/>
      <c r="F894" s="280"/>
      <c r="G894" s="280"/>
      <c r="H894" s="280"/>
      <c r="I894" s="280"/>
      <c r="J894" s="280"/>
      <c r="K894" s="280"/>
      <c r="L894" s="280"/>
      <c r="M894" s="280"/>
      <c r="N894" s="280"/>
      <c r="O894" s="280"/>
      <c r="P894" s="280"/>
      <c r="Q894" s="242"/>
      <c r="R894" s="217"/>
      <c r="S894" s="225" t="str">
        <f t="shared" ca="1" si="126"/>
        <v/>
      </c>
      <c r="T894" s="225" t="str">
        <f ca="1">IF(B894="","",IF(ISERROR(MATCH($J894,SorP!$B$1:$B$6230,0)),"",INDIRECT("'SorP'!$A$"&amp;MATCH($J894,SorP!$B$1:$B$6230,0))))</f>
        <v/>
      </c>
      <c r="AB894" s="277" t="str">
        <f>B894&amp;C894</f>
        <v/>
      </c>
    </row>
    <row r="895" spans="1:28" ht="13.5" thickTop="1">
      <c r="U895" s="282"/>
      <c r="V895" s="282"/>
      <c r="W895" s="282"/>
      <c r="X895" s="282"/>
      <c r="Y895" s="282"/>
      <c r="Z895" s="282"/>
    </row>
    <row r="896" spans="1:28">
      <c r="U896" s="282"/>
      <c r="V896" s="282"/>
      <c r="W896" s="282"/>
      <c r="X896" s="282"/>
      <c r="Y896" s="282"/>
      <c r="Z896" s="282"/>
    </row>
    <row r="897" spans="21:26" ht="13.5" thickBot="1">
      <c r="U897" s="282"/>
      <c r="V897" s="282"/>
      <c r="W897" s="282"/>
      <c r="X897" s="282"/>
      <c r="Y897" s="282"/>
      <c r="Z89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893">
    <cfRule type="expression" dxfId="33" priority="65" stopIfTrue="1">
      <formula>IF(B5="",TRUE)</formula>
    </cfRule>
    <cfRule type="expression" dxfId="32" priority="76" stopIfTrue="1">
      <formula>IF(AND(COUNTIF(MetalSmelter,B5&amp;C5)=0,LEN(C5)&gt;0),TRUE,FALSE)</formula>
    </cfRule>
  </conditionalFormatting>
  <conditionalFormatting sqref="D5:D893">
    <cfRule type="expression" dxfId="31" priority="59" stopIfTrue="1">
      <formula>IF(AND(LEN($C5)&gt;0,($C5&lt;&gt;"Smelter Not Listed")),1,0)</formula>
    </cfRule>
    <cfRule type="expression" dxfId="30" priority="84" stopIfTrue="1">
      <formula>IF(AND(D5="",$C5=$X$4),TRUE)</formula>
    </cfRule>
    <cfRule type="expression" dxfId="29" priority="85" stopIfTrue="1">
      <formula>IF(FIND("!",D5),TRUE)</formula>
    </cfRule>
  </conditionalFormatting>
  <conditionalFormatting sqref="G5:G893">
    <cfRule type="expression" dxfId="28" priority="86" stopIfTrue="1">
      <formula>IF(FIND("Enter smelter details",G5),TRUE)</formula>
    </cfRule>
  </conditionalFormatting>
  <conditionalFormatting sqref="R5:R894 E5:E352 E354:E893">
    <cfRule type="expression" dxfId="27" priority="72" stopIfTrue="1">
      <formula>IF(AND(E5="",$C5=$X$4),TRUE)</formula>
    </cfRule>
    <cfRule type="expression" dxfId="26" priority="73" stopIfTrue="1">
      <formula>IF(FIND("!",E5),TRUE)</formula>
    </cfRule>
  </conditionalFormatting>
  <conditionalFormatting sqref="F299:F302 F348 F287:F297 F5:F230 F350 F353:F354 F357:F893 F232:F285">
    <cfRule type="expression" dxfId="25" priority="63" stopIfTrue="1">
      <formula>IF(AND(LEN($A5)&gt;0,$A5&lt;&gt;$F5),TRUE,FALSE)</formula>
    </cfRule>
  </conditionalFormatting>
  <conditionalFormatting sqref="C354:C893 C5:C352">
    <cfRule type="expression" dxfId="24" priority="62" stopIfTrue="1">
      <formula>IF(AND(B5&lt;&gt;"",C5=""),TRUE)</formula>
    </cfRule>
  </conditionalFormatting>
  <dataValidations count="5">
    <dataValidation type="list" allowBlank="1" showInputMessage="1" showErrorMessage="1" sqref="B5:B893" xr:uid="{00000000-0002-0000-0400-000000000000}">
      <formula1>Metal</formula1>
    </dataValidation>
    <dataValidation allowBlank="1" showErrorMessage="1" sqref="F5:G893" xr:uid="{00000000-0002-0000-0400-000001000000}"/>
    <dataValidation type="list" showInputMessage="1" showErrorMessage="1" sqref="C5:C893" xr:uid="{00000000-0002-0000-0400-000002000000}">
      <formula1>SN</formula1>
    </dataValidation>
    <dataValidation type="list" allowBlank="1" showInputMessage="1" showErrorMessage="1" sqref="E5:E893" xr:uid="{00000000-0002-0000-0400-000003000000}">
      <formula1>CL</formula1>
    </dataValidation>
    <dataValidation type="list" allowBlank="1" showInputMessage="1" showErrorMessage="1" sqref="P5:P8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85" zoomScaleNormal="85" zoomScalePageLayoutView="70" workbookViewId="0">
      <pane xSplit="1" ySplit="3" topLeftCell="B62" activePane="bottomRight" state="frozen"/>
      <selection activeCell="A4" sqref="A4"/>
      <selection pane="topRight" activeCell="A4" sqref="A4"/>
      <selection pane="bottomLeft" activeCell="A4" sqref="A4"/>
      <selection pane="bottomRight" activeCell="D137" sqref="D13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TV ONE</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Bruce Meldrum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bruce.meldrum@tvone.com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+44(0)1628566841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Bruce Meldrum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bruce.meldrum@tvone.com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44505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http://tvone.crmdesk.com/support/image.aspx?mode=file&amp;id=15317</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List'!AB$5:AB$893,"Tantalum?*")&gt;0),0,1)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List'!AB$5:AB$893,"Tin?*")&gt;0),0,1)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List'!AB$5:AB$893,"Gold?*")&gt;0),0,1)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List'!AB$5:AB$893,"Tungsten?*")&gt;0),0,1)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List'!C5:C893,"Smelter not listed")=0,0,1)</f>
        <v>1</v>
      </c>
      <c r="G69" s="81">
        <f ca="1">IF(OR(SUMPRODUCT(('Smelter List'!C5:C893="Smelter not listed")*('Smelter List'!D5:D893=""))&gt;0,SUMPRODUCT(('Smelter List'!C5:C893="Smelter not listed")*('Smelter List'!E5:E893=""))&gt;0),1,0)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5"/>
    </row>
    <row r="2" spans="1:6">
      <c r="A2" s="29"/>
      <c r="B2" s="147"/>
      <c r="C2" s="147"/>
      <c r="D2"/>
      <c r="E2" s="30"/>
    </row>
    <row r="3" spans="1:6">
      <c r="A3" s="29"/>
      <c r="B3" s="147"/>
      <c r="C3" s="147"/>
      <c r="D3" s="147"/>
      <c r="E3" s="30"/>
    </row>
    <row r="4" spans="1:6" ht="15.75" customHeight="1">
      <c r="A4" s="29"/>
      <c r="B4" s="441" t="s">
        <v>921</v>
      </c>
      <c r="C4" s="441"/>
      <c r="D4" s="44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4" t="str">
        <f ca="1">OFFSET(L!$C$1,MATCH("General"&amp;"Cpy",L!$A:$A,0)-1,SL,,)</f>
        <v>© 2020 Responsible Minerals Initiative. All rights reserved.</v>
      </c>
      <c r="C1001" s="444"/>
      <c r="D1001" s="44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1" activePane="bottomLeft" state="frozen"/>
      <selection activeCell="A4" sqref="A4"/>
      <selection pane="bottomLeft" activeCell="C54" sqref="C54"/>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2E885FC93D774396814B6FCCA1C2B3" ma:contentTypeVersion="9" ma:contentTypeDescription="Create a new document." ma:contentTypeScope="" ma:versionID="44331769fedad87def2704c7a576964d">
  <xsd:schema xmlns:xsd="http://www.w3.org/2001/XMLSchema" xmlns:xs="http://www.w3.org/2001/XMLSchema" xmlns:p="http://schemas.microsoft.com/office/2006/metadata/properties" xmlns:ns2="e4e49c6f-565b-4402-b5a4-994ab02c4d65" xmlns:ns3="04e74d86-e9d6-48c2-b899-d63238b24eef" targetNamespace="http://schemas.microsoft.com/office/2006/metadata/properties" ma:root="true" ma:fieldsID="1062dcda2b3c92f5617f7ae306894fa1" ns2:_="" ns3:_="">
    <xsd:import namespace="e4e49c6f-565b-4402-b5a4-994ab02c4d65"/>
    <xsd:import namespace="04e74d86-e9d6-48c2-b899-d63238b24eef"/>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49c6f-565b-4402-b5a4-994ab02c4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e74d86-e9d6-48c2-b899-d63238b24ee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E6CB5D-B763-43B3-B8FD-384C26CF3461}"/>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Bruce Meldrum</cp:lastModifiedBy>
  <cp:lastPrinted>2015-04-21T20:47:43Z</cp:lastPrinted>
  <dcterms:created xsi:type="dcterms:W3CDTF">2010-06-21T21:00:23Z</dcterms:created>
  <dcterms:modified xsi:type="dcterms:W3CDTF">2020-11-25T14:29:06Z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0x010100A72E885FC93D774396814B6FCCA1C2B3</vt:lpwstr>
  </property>
  <property fmtid="{D5CDD505-2E9C-101B-9397-08002B2CF9AE}" pid="4" name="Order">
    <vt:r8>100</vt:r8>
  </property>
</Properties>
</file>